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85" tabRatio="675" firstSheet="11" activeTab="11"/>
  </bookViews>
  <sheets>
    <sheet name="2.총괄표-일반정비구역" sheetId="2" state="hidden" r:id="rId1"/>
    <sheet name="2.총괄표-촉진구역" sheetId="12" state="hidden" r:id="rId2"/>
    <sheet name="3.통계(면적,계획세대수)" sheetId="4" state="hidden" r:id="rId3"/>
    <sheet name="4.통계(추진단계)" sheetId="7" state="hidden" r:id="rId4"/>
    <sheet name="5.통계(연도별지정)" sheetId="5" state="hidden" r:id="rId5"/>
    <sheet name="6.통계(단계별 세부현황)" sheetId="8" state="hidden" r:id="rId6"/>
    <sheet name="7.통계(임대규모)" sheetId="9" state="hidden" r:id="rId7"/>
    <sheet name="Sheet1" sheetId="14" state="hidden" r:id="rId8"/>
    <sheet name="Sheet2" sheetId="15" state="hidden" r:id="rId9"/>
    <sheet name="Sheet3" sheetId="16" state="hidden" r:id="rId10"/>
    <sheet name="Sheet4" sheetId="17" state="hidden" r:id="rId11"/>
    <sheet name="Sheet5" sheetId="18" r:id="rId12"/>
  </sheets>
  <definedNames>
    <definedName name="_xlnm._FilterDatabase" localSheetId="8" hidden="1">Sheet2!$A$2:$J$43</definedName>
    <definedName name="n관리처분인가">#REF!</definedName>
    <definedName name="n구역면적">#REF!</definedName>
    <definedName name="n국비지원">#REF!</definedName>
    <definedName name="n기본계획수립">#REF!</definedName>
    <definedName name="n기존용적률">#REF!</definedName>
    <definedName name="n기존주택135">#REF!</definedName>
    <definedName name="n기존주택40">#REF!</definedName>
    <definedName name="n기존주택60">#REF!</definedName>
    <definedName name="n기존주택85">#REF!</definedName>
    <definedName name="n기존주택계">#REF!</definedName>
    <definedName name="n기존주택동수">#REF!</definedName>
    <definedName name="n기존주택준공연도">#REF!</definedName>
    <definedName name="n기존주택초과">#REF!</definedName>
    <definedName name="n담당자">#REF!</definedName>
    <definedName name="n비고">#REF!</definedName>
    <definedName name="n사업단계">#REF!</definedName>
    <definedName name="n사업시작">#REF!</definedName>
    <definedName name="n사업시행인가">#REF!</definedName>
    <definedName name="n사업완료">#REF!</definedName>
    <definedName name="n사업유형">#REF!</definedName>
    <definedName name="n시군">#REF!</definedName>
    <definedName name="n시도">#REF!</definedName>
    <definedName name="n시행방법">#REF!</definedName>
    <definedName name="n시행자">#REF!</definedName>
    <definedName name="n신축분양135">#REF!</definedName>
    <definedName name="n신축분양40">#REF!</definedName>
    <definedName name="n신축분양60">#REF!</definedName>
    <definedName name="n신축분양85">#REF!</definedName>
    <definedName name="n신축분양계">#REF!</definedName>
    <definedName name="n신축분양초과">#REF!</definedName>
    <definedName name="n신축용적률">#REF!</definedName>
    <definedName name="n신축임대40">#REF!</definedName>
    <definedName name="n신축임대60">#REF!</definedName>
    <definedName name="n신축임대85">#REF!</definedName>
    <definedName name="n신축임대계">#REF!</definedName>
    <definedName name="n안전진단">#REF!</definedName>
    <definedName name="n연번">#REF!</definedName>
    <definedName name="n예비평가">#REF!</definedName>
    <definedName name="n위치">#REF!</definedName>
    <definedName name="n이전고시">#REF!</definedName>
    <definedName name="n일몰경가">#REF!</definedName>
    <definedName name="n일몰미도래">#REF!</definedName>
    <definedName name="n일몰제기한일">#REF!</definedName>
    <definedName name="n일반분양">#REF!</definedName>
    <definedName name="n적용제외">#REF!</definedName>
    <definedName name="n전체연번">#REF!</definedName>
    <definedName name="n정비계획수립">#REF!</definedName>
    <definedName name="n정비구역명">#REF!</definedName>
    <definedName name="n정비구역변경지정">#REF!</definedName>
    <definedName name="n정비구역지정예정">#REF!</definedName>
    <definedName name="n정비구역최초지정">#REF!</definedName>
    <definedName name="n조합설립인가">#REF!</definedName>
    <definedName name="n조합원">#REF!</definedName>
    <definedName name="n준공">#REF!</definedName>
    <definedName name="n착공">#REF!</definedName>
    <definedName name="n추진위승인">#REF!</definedName>
    <definedName name="n토지등소유자">#REF!</definedName>
    <definedName name="n현재단계기간">#REF!</definedName>
    <definedName name="n현재상황">#REF!</definedName>
    <definedName name="_xlnm.Print_Area" localSheetId="0">'2.총괄표-일반정비구역'!$A$1:$BI$35</definedName>
    <definedName name="_xlnm.Print_Area" localSheetId="1">'2.총괄표-촉진구역'!$A$1:$BI$35</definedName>
    <definedName name="_xlnm.Print_Area" localSheetId="2">'3.통계(면적,계획세대수)'!$A$1:$N$98</definedName>
    <definedName name="_xlnm.Print_Area" localSheetId="4">'5.통계(연도별지정)'!$A$1:$H$61</definedName>
    <definedName name="_xlnm.Print_Area" localSheetId="5">'6.통계(단계별 세부현황)'!$A$1:$H$52</definedName>
    <definedName name="_xlnm.Print_Titles" localSheetId="2">'3.통계(면적,계획세대수)'!$1:$2</definedName>
    <definedName name="_xlnm.Print_Titles" localSheetId="4">'5.통계(연도별지정)'!$1:$2</definedName>
    <definedName name="관리처분인가">#REF!</definedName>
    <definedName name="구역면적">#REF!</definedName>
    <definedName name="국비지원">#REF!</definedName>
    <definedName name="기본계획수립">#REF!</definedName>
    <definedName name="기존용적률">#REF!</definedName>
    <definedName name="기존주택135">#REF!</definedName>
    <definedName name="기존주택40">#REF!</definedName>
    <definedName name="기존주택60">#REF!</definedName>
    <definedName name="기존주택85">#REF!</definedName>
    <definedName name="기존주택계">#REF!</definedName>
    <definedName name="기존주택동수">#REF!</definedName>
    <definedName name="기존주택준공연도">#REF!</definedName>
    <definedName name="기존주택초과">#REF!</definedName>
    <definedName name="담당자">#REF!</definedName>
    <definedName name="비고">#REF!</definedName>
    <definedName name="사업단계">#REF!</definedName>
    <definedName name="사업시작">#REF!</definedName>
    <definedName name="사업시행인가">#REF!</definedName>
    <definedName name="사업완료">#REF!</definedName>
    <definedName name="사업유형">#REF!</definedName>
    <definedName name="시군">#REF!</definedName>
    <definedName name="시행방법">#REF!</definedName>
    <definedName name="시행자">#REF!</definedName>
    <definedName name="신축분양135">#REF!</definedName>
    <definedName name="신축분양40">#REF!</definedName>
    <definedName name="신축분양60">#REF!</definedName>
    <definedName name="신축분양85">#REF!</definedName>
    <definedName name="신축분양계">#REF!</definedName>
    <definedName name="신축분양초과">#REF!</definedName>
    <definedName name="신축용적률">#REF!</definedName>
    <definedName name="신축임대40">#REF!</definedName>
    <definedName name="신축임대60">#REF!</definedName>
    <definedName name="신축임대85">#REF!</definedName>
    <definedName name="신축임대계">#REF!</definedName>
    <definedName name="안전진단">#REF!</definedName>
    <definedName name="연번">#REF!</definedName>
    <definedName name="예비평가">#REF!</definedName>
    <definedName name="위치">#REF!</definedName>
    <definedName name="이전고시">#REF!</definedName>
    <definedName name="일몰경과">#REF!</definedName>
    <definedName name="일몰미도래">#REF!</definedName>
    <definedName name="일몰제기한일">#REF!</definedName>
    <definedName name="일반분양">#REF!</definedName>
    <definedName name="적용제외">#REF!</definedName>
    <definedName name="정비계획수립">#REF!</definedName>
    <definedName name="정비구역명">#REF!</definedName>
    <definedName name="정비구역변경지정">#REF!</definedName>
    <definedName name="정비구역지정예정">#REF!</definedName>
    <definedName name="정비구역최초지정">#REF!</definedName>
    <definedName name="조합설립인가">#REF!</definedName>
    <definedName name="조합원">#REF!</definedName>
    <definedName name="준공">#REF!</definedName>
    <definedName name="착공">#REF!</definedName>
    <definedName name="추진위승인">#REF!</definedName>
    <definedName name="토지등소유자">#REF!</definedName>
    <definedName name="현재단계기간">#REF!</definedName>
    <definedName name="현재상황">#REF!</definedName>
  </definedNames>
  <calcPr calcId="125725"/>
</workbook>
</file>

<file path=xl/calcChain.xml><?xml version="1.0" encoding="utf-8"?>
<calcChain xmlns="http://schemas.openxmlformats.org/spreadsheetml/2006/main">
  <c r="F81" i="4"/>
  <c r="G81"/>
  <c r="G49"/>
  <c r="F49"/>
  <c r="R19" i="12" l="1"/>
  <c r="L49" i="4" l="1"/>
  <c r="K49"/>
  <c r="H47" i="5" l="1"/>
  <c r="G64" l="1"/>
  <c r="F64"/>
  <c r="E64"/>
  <c r="D64"/>
  <c r="C64"/>
  <c r="G44"/>
  <c r="F44"/>
  <c r="E44"/>
  <c r="D44"/>
  <c r="C44"/>
  <c r="G23" l="1"/>
  <c r="F23"/>
  <c r="E23"/>
  <c r="D23"/>
  <c r="B64"/>
  <c r="B44"/>
  <c r="C23"/>
  <c r="B23" l="1"/>
  <c r="J4" i="17" l="1"/>
  <c r="K4"/>
  <c r="F2" i="16"/>
  <c r="G2"/>
  <c r="H2"/>
  <c r="I2"/>
  <c r="I1" s="1"/>
  <c r="E2"/>
  <c r="H18"/>
  <c r="G18"/>
  <c r="F18"/>
  <c r="E18"/>
  <c r="D21"/>
  <c r="D19"/>
  <c r="D27"/>
  <c r="D26"/>
  <c r="D25"/>
  <c r="D24"/>
  <c r="D23"/>
  <c r="D15"/>
  <c r="D14"/>
  <c r="D9"/>
  <c r="D16"/>
  <c r="D12"/>
  <c r="D10"/>
  <c r="D7"/>
  <c r="D5"/>
  <c r="D3"/>
  <c r="G1" l="1"/>
  <c r="H1"/>
  <c r="F1"/>
  <c r="D2"/>
  <c r="D18"/>
  <c r="E1"/>
  <c r="D1" l="1"/>
  <c r="M11" i="2" l="1"/>
  <c r="W8"/>
  <c r="M9"/>
  <c r="M8"/>
  <c r="M10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U19" i="15" l="1"/>
  <c r="U16"/>
  <c r="U21" s="1"/>
  <c r="M32"/>
  <c r="M12"/>
  <c r="G63" i="5" l="1"/>
  <c r="F63"/>
  <c r="E63"/>
  <c r="D63"/>
  <c r="C63"/>
  <c r="C43"/>
  <c r="G43"/>
  <c r="F43"/>
  <c r="E43"/>
  <c r="D43"/>
  <c r="G22" l="1"/>
  <c r="E22"/>
  <c r="D22"/>
  <c r="F22"/>
  <c r="B43"/>
  <c r="C22"/>
  <c r="B63"/>
  <c r="A45" l="1"/>
  <c r="E81" i="4" l="1"/>
  <c r="D81"/>
  <c r="L17" l="1"/>
  <c r="K81"/>
  <c r="O17" i="9"/>
  <c r="N17"/>
  <c r="M17"/>
  <c r="L17"/>
  <c r="K17"/>
  <c r="J17"/>
  <c r="I17"/>
  <c r="H17"/>
  <c r="G17"/>
  <c r="F17"/>
  <c r="AB17" i="4"/>
  <c r="AA17"/>
  <c r="Y17"/>
  <c r="V17"/>
  <c r="U17"/>
  <c r="S17"/>
  <c r="I81"/>
  <c r="H81"/>
  <c r="I49"/>
  <c r="H49"/>
  <c r="E49"/>
  <c r="D49"/>
  <c r="I17"/>
  <c r="H17"/>
  <c r="G17"/>
  <c r="F17"/>
  <c r="E17"/>
  <c r="D17"/>
  <c r="BI17" i="2"/>
  <c r="BH17"/>
  <c r="BG17"/>
  <c r="BF17"/>
  <c r="BE17"/>
  <c r="BD17"/>
  <c r="BC17"/>
  <c r="BA17"/>
  <c r="AY17"/>
  <c r="AX17"/>
  <c r="AW17"/>
  <c r="AV17"/>
  <c r="AU17"/>
  <c r="AT17"/>
  <c r="AS17"/>
  <c r="AQ17"/>
  <c r="AO17"/>
  <c r="AN17"/>
  <c r="AM17"/>
  <c r="AL17"/>
  <c r="AK17"/>
  <c r="AJ17"/>
  <c r="AI17"/>
  <c r="AG17"/>
  <c r="AE17"/>
  <c r="AD17"/>
  <c r="AC17"/>
  <c r="AB17"/>
  <c r="AA17"/>
  <c r="Z17"/>
  <c r="Y17"/>
  <c r="W17"/>
  <c r="U17"/>
  <c r="T17"/>
  <c r="S17"/>
  <c r="R17"/>
  <c r="Q17"/>
  <c r="P17"/>
  <c r="O17"/>
  <c r="L81" i="4" l="1"/>
  <c r="J81" s="1"/>
  <c r="M81" s="1"/>
  <c r="K17"/>
  <c r="J17" s="1"/>
  <c r="M17" s="1"/>
  <c r="K17" i="2"/>
  <c r="I17"/>
  <c r="J17"/>
  <c r="H17"/>
  <c r="X17"/>
  <c r="V17" s="1"/>
  <c r="AH17"/>
  <c r="AF17" s="1"/>
  <c r="AR17"/>
  <c r="AP17" s="1"/>
  <c r="BB17"/>
  <c r="AZ17" s="1"/>
  <c r="Z17" i="4"/>
  <c r="AC17" s="1"/>
  <c r="T17"/>
  <c r="W17" s="1"/>
  <c r="D17" i="9"/>
  <c r="E17"/>
  <c r="C49" i="4"/>
  <c r="C17"/>
  <c r="N17" i="2"/>
  <c r="L17" s="1"/>
  <c r="F17"/>
  <c r="G17"/>
  <c r="C17"/>
  <c r="E17"/>
  <c r="J49" i="4" l="1"/>
  <c r="M49" s="1"/>
  <c r="Q17"/>
  <c r="D17" i="2"/>
  <c r="B17" s="1"/>
  <c r="C17" i="9"/>
  <c r="G62" i="5" l="1"/>
  <c r="F62"/>
  <c r="E62"/>
  <c r="D62"/>
  <c r="C62"/>
  <c r="H6"/>
  <c r="G42"/>
  <c r="F42"/>
  <c r="E42"/>
  <c r="D42"/>
  <c r="C42"/>
  <c r="E21" l="1"/>
  <c r="D21"/>
  <c r="F21"/>
  <c r="C21"/>
  <c r="G21"/>
  <c r="B42"/>
  <c r="B62"/>
  <c r="B21" l="1"/>
  <c r="B22"/>
  <c r="BA10" i="12" l="1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R13"/>
  <c r="Y32" i="4" l="1"/>
  <c r="Y31"/>
  <c r="Y30"/>
  <c r="Y29"/>
  <c r="Y28"/>
  <c r="Y27"/>
  <c r="Y26"/>
  <c r="Y25"/>
  <c r="Y24"/>
  <c r="Y23"/>
  <c r="Y22"/>
  <c r="Y21"/>
  <c r="Y20"/>
  <c r="Y19"/>
  <c r="Y18"/>
  <c r="Y16"/>
  <c r="Y15"/>
  <c r="Y14"/>
  <c r="Y13"/>
  <c r="Y12"/>
  <c r="Y11"/>
  <c r="Y10"/>
  <c r="Y9"/>
  <c r="Y8"/>
  <c r="S32"/>
  <c r="S31"/>
  <c r="S30"/>
  <c r="S29"/>
  <c r="S28"/>
  <c r="S27"/>
  <c r="S26"/>
  <c r="S25"/>
  <c r="S24"/>
  <c r="S23"/>
  <c r="S22"/>
  <c r="S21"/>
  <c r="S20"/>
  <c r="S19"/>
  <c r="S18"/>
  <c r="S16"/>
  <c r="S15"/>
  <c r="S14"/>
  <c r="S13"/>
  <c r="S12"/>
  <c r="S11"/>
  <c r="S10"/>
  <c r="S9"/>
  <c r="S8"/>
  <c r="AA32"/>
  <c r="AA31"/>
  <c r="AA30"/>
  <c r="AA29"/>
  <c r="AA28"/>
  <c r="AA24"/>
  <c r="AA22"/>
  <c r="AA21"/>
  <c r="AA20"/>
  <c r="AA16"/>
  <c r="AA14"/>
  <c r="AB32"/>
  <c r="AB31"/>
  <c r="AB30"/>
  <c r="AB29"/>
  <c r="AB28"/>
  <c r="AB24"/>
  <c r="AB22"/>
  <c r="AB21"/>
  <c r="AB20"/>
  <c r="AB16"/>
  <c r="AB14"/>
  <c r="V32"/>
  <c r="V31"/>
  <c r="V30"/>
  <c r="V29"/>
  <c r="V28"/>
  <c r="V27"/>
  <c r="V26"/>
  <c r="V25"/>
  <c r="V24"/>
  <c r="V23"/>
  <c r="V22"/>
  <c r="V21"/>
  <c r="V20"/>
  <c r="V19"/>
  <c r="V16"/>
  <c r="V15"/>
  <c r="V14"/>
  <c r="V13"/>
  <c r="V12"/>
  <c r="V10"/>
  <c r="U10"/>
  <c r="U12"/>
  <c r="U32"/>
  <c r="U31"/>
  <c r="U30"/>
  <c r="U29"/>
  <c r="U28"/>
  <c r="U27"/>
  <c r="U26"/>
  <c r="U25"/>
  <c r="U24"/>
  <c r="U23"/>
  <c r="U22"/>
  <c r="U21"/>
  <c r="U20"/>
  <c r="U19"/>
  <c r="U16"/>
  <c r="U15"/>
  <c r="U14"/>
  <c r="Z32" l="1"/>
  <c r="AC32" s="1"/>
  <c r="Z28"/>
  <c r="AC28" s="1"/>
  <c r="Z21"/>
  <c r="AC21" s="1"/>
  <c r="Z31"/>
  <c r="AC31" s="1"/>
  <c r="Z29"/>
  <c r="AC29" s="1"/>
  <c r="T14"/>
  <c r="W14" s="1"/>
  <c r="T20"/>
  <c r="W20" s="1"/>
  <c r="T24"/>
  <c r="W24" s="1"/>
  <c r="T28"/>
  <c r="W28" s="1"/>
  <c r="T32"/>
  <c r="W32" s="1"/>
  <c r="Z30"/>
  <c r="AC30" s="1"/>
  <c r="Z14"/>
  <c r="AC14" s="1"/>
  <c r="Z22"/>
  <c r="AC22" s="1"/>
  <c r="Z24"/>
  <c r="AC24" s="1"/>
  <c r="Z16"/>
  <c r="AC16" s="1"/>
  <c r="T15"/>
  <c r="W15" s="1"/>
  <c r="T21"/>
  <c r="W21" s="1"/>
  <c r="T25"/>
  <c r="W25" s="1"/>
  <c r="T29"/>
  <c r="W29" s="1"/>
  <c r="Z20"/>
  <c r="AC20" s="1"/>
  <c r="T22"/>
  <c r="W22" s="1"/>
  <c r="T30"/>
  <c r="W30" s="1"/>
  <c r="T26"/>
  <c r="W26" s="1"/>
  <c r="T19"/>
  <c r="W19" s="1"/>
  <c r="T23"/>
  <c r="W23" s="1"/>
  <c r="T27"/>
  <c r="W27" s="1"/>
  <c r="T31"/>
  <c r="W31" s="1"/>
  <c r="T16"/>
  <c r="W16" s="1"/>
  <c r="T12"/>
  <c r="W12" s="1"/>
  <c r="T10"/>
  <c r="W10" s="1"/>
  <c r="Y7"/>
  <c r="Q32" l="1"/>
  <c r="Q28"/>
  <c r="Q21"/>
  <c r="Q31"/>
  <c r="Q29"/>
  <c r="Q20"/>
  <c r="Q14"/>
  <c r="Q30"/>
  <c r="Q24"/>
  <c r="Q22"/>
  <c r="Q16"/>
  <c r="K11" i="7" l="1"/>
  <c r="J11"/>
  <c r="I11"/>
  <c r="H11"/>
  <c r="G11"/>
  <c r="F11"/>
  <c r="E11"/>
  <c r="K10"/>
  <c r="J10"/>
  <c r="I10"/>
  <c r="H10"/>
  <c r="G10"/>
  <c r="F10"/>
  <c r="E10"/>
  <c r="K9"/>
  <c r="J9"/>
  <c r="I9"/>
  <c r="H9"/>
  <c r="G9"/>
  <c r="F9"/>
  <c r="E9"/>
  <c r="K8"/>
  <c r="J8"/>
  <c r="I8"/>
  <c r="H8"/>
  <c r="G8"/>
  <c r="F8"/>
  <c r="E8"/>
  <c r="K7"/>
  <c r="J7"/>
  <c r="I7"/>
  <c r="H7"/>
  <c r="G7"/>
  <c r="F7"/>
  <c r="E7"/>
  <c r="C11"/>
  <c r="C10"/>
  <c r="C9"/>
  <c r="C8"/>
  <c r="C7"/>
  <c r="O32" i="9" l="1"/>
  <c r="N32"/>
  <c r="M32"/>
  <c r="L32"/>
  <c r="G32"/>
  <c r="F32"/>
  <c r="O31"/>
  <c r="N31"/>
  <c r="M31"/>
  <c r="L31"/>
  <c r="K31"/>
  <c r="J31"/>
  <c r="M30"/>
  <c r="L30"/>
  <c r="K30"/>
  <c r="J30"/>
  <c r="I30"/>
  <c r="H30"/>
  <c r="M29"/>
  <c r="L29"/>
  <c r="K29"/>
  <c r="J29"/>
  <c r="I29"/>
  <c r="H29"/>
  <c r="M28"/>
  <c r="L28"/>
  <c r="O27"/>
  <c r="N27"/>
  <c r="M27"/>
  <c r="L27"/>
  <c r="K27"/>
  <c r="J27"/>
  <c r="M26"/>
  <c r="L26"/>
  <c r="K26"/>
  <c r="J26"/>
  <c r="O25"/>
  <c r="N25"/>
  <c r="M25"/>
  <c r="L25"/>
  <c r="K25"/>
  <c r="J25"/>
  <c r="O24"/>
  <c r="N24"/>
  <c r="M24"/>
  <c r="L24"/>
  <c r="K24"/>
  <c r="J24"/>
  <c r="I24"/>
  <c r="H24"/>
  <c r="M23"/>
  <c r="L23"/>
  <c r="K23"/>
  <c r="J23"/>
  <c r="O22"/>
  <c r="N22"/>
  <c r="M22"/>
  <c r="L22"/>
  <c r="K22"/>
  <c r="J22"/>
  <c r="I22"/>
  <c r="H22"/>
  <c r="O21"/>
  <c r="N21"/>
  <c r="M21"/>
  <c r="L21"/>
  <c r="K21"/>
  <c r="J21"/>
  <c r="I21"/>
  <c r="H21"/>
  <c r="O20"/>
  <c r="N20"/>
  <c r="M20"/>
  <c r="L20"/>
  <c r="K20"/>
  <c r="J20"/>
  <c r="I20"/>
  <c r="H20"/>
  <c r="M19"/>
  <c r="L19"/>
  <c r="K19"/>
  <c r="J19"/>
  <c r="G19"/>
  <c r="F19"/>
  <c r="O18"/>
  <c r="M18"/>
  <c r="L18"/>
  <c r="O16"/>
  <c r="N16"/>
  <c r="M16"/>
  <c r="L16"/>
  <c r="O15"/>
  <c r="N15"/>
  <c r="M15"/>
  <c r="L15"/>
  <c r="M14"/>
  <c r="L14"/>
  <c r="K14"/>
  <c r="J14"/>
  <c r="I14"/>
  <c r="H14"/>
  <c r="M13"/>
  <c r="L13"/>
  <c r="O12"/>
  <c r="N12"/>
  <c r="M12"/>
  <c r="L12"/>
  <c r="K12"/>
  <c r="J12"/>
  <c r="G12"/>
  <c r="F12"/>
  <c r="M11"/>
  <c r="L11"/>
  <c r="K11"/>
  <c r="J11"/>
  <c r="O10"/>
  <c r="N10"/>
  <c r="M10"/>
  <c r="L10"/>
  <c r="O8"/>
  <c r="N8"/>
  <c r="D52" i="8"/>
  <c r="C52"/>
  <c r="D51"/>
  <c r="C51"/>
  <c r="H50"/>
  <c r="G50"/>
  <c r="E50"/>
  <c r="D50"/>
  <c r="C50"/>
  <c r="H49"/>
  <c r="G49"/>
  <c r="D49"/>
  <c r="C49"/>
  <c r="D48"/>
  <c r="C48"/>
  <c r="D47"/>
  <c r="C47"/>
  <c r="D46"/>
  <c r="C46"/>
  <c r="D45"/>
  <c r="C45"/>
  <c r="D43"/>
  <c r="C43"/>
  <c r="D42"/>
  <c r="C42"/>
  <c r="H41"/>
  <c r="G41"/>
  <c r="E41"/>
  <c r="D41"/>
  <c r="C41"/>
  <c r="H40"/>
  <c r="G40"/>
  <c r="E40"/>
  <c r="D40"/>
  <c r="C40"/>
  <c r="H39"/>
  <c r="G39"/>
  <c r="E39"/>
  <c r="D39"/>
  <c r="C39"/>
  <c r="H38"/>
  <c r="G38"/>
  <c r="E38"/>
  <c r="D38"/>
  <c r="C38"/>
  <c r="D37"/>
  <c r="C37"/>
  <c r="H36"/>
  <c r="G36"/>
  <c r="E36"/>
  <c r="D36"/>
  <c r="C36"/>
  <c r="D34"/>
  <c r="C34"/>
  <c r="D33"/>
  <c r="C33"/>
  <c r="H32"/>
  <c r="G32"/>
  <c r="E32"/>
  <c r="D32"/>
  <c r="C32"/>
  <c r="D31"/>
  <c r="C31"/>
  <c r="H30"/>
  <c r="G30"/>
  <c r="E30"/>
  <c r="D30"/>
  <c r="C30"/>
  <c r="H29"/>
  <c r="G29"/>
  <c r="E29"/>
  <c r="D29"/>
  <c r="C29"/>
  <c r="D28"/>
  <c r="C28"/>
  <c r="D27"/>
  <c r="C27"/>
  <c r="D25"/>
  <c r="C25"/>
  <c r="D24"/>
  <c r="C24"/>
  <c r="D23"/>
  <c r="C23"/>
  <c r="D22"/>
  <c r="C22"/>
  <c r="D21"/>
  <c r="C21"/>
  <c r="D20"/>
  <c r="C20"/>
  <c r="D19"/>
  <c r="C19"/>
  <c r="D18"/>
  <c r="C18"/>
  <c r="D16"/>
  <c r="C16"/>
  <c r="D15"/>
  <c r="C15"/>
  <c r="D14"/>
  <c r="C14"/>
  <c r="D13"/>
  <c r="C13"/>
  <c r="D12"/>
  <c r="C12"/>
  <c r="D11"/>
  <c r="C11"/>
  <c r="D10"/>
  <c r="C10"/>
  <c r="D9"/>
  <c r="C9"/>
  <c r="G61" i="5"/>
  <c r="F61"/>
  <c r="E61"/>
  <c r="D61"/>
  <c r="C61"/>
  <c r="G60"/>
  <c r="F60"/>
  <c r="E60"/>
  <c r="D60"/>
  <c r="C60"/>
  <c r="G59"/>
  <c r="F59"/>
  <c r="E59"/>
  <c r="D59"/>
  <c r="C59"/>
  <c r="G58"/>
  <c r="F58"/>
  <c r="E58"/>
  <c r="D58"/>
  <c r="C58"/>
  <c r="G57"/>
  <c r="F57"/>
  <c r="E57"/>
  <c r="D57"/>
  <c r="C57"/>
  <c r="G56"/>
  <c r="F56"/>
  <c r="E56"/>
  <c r="D56"/>
  <c r="C56"/>
  <c r="G55"/>
  <c r="F55"/>
  <c r="E55"/>
  <c r="D55"/>
  <c r="C55"/>
  <c r="G54"/>
  <c r="F54"/>
  <c r="E54"/>
  <c r="D54"/>
  <c r="C54"/>
  <c r="G53"/>
  <c r="F53"/>
  <c r="E53"/>
  <c r="D53"/>
  <c r="C53"/>
  <c r="G52"/>
  <c r="F52"/>
  <c r="E52"/>
  <c r="D52"/>
  <c r="C52"/>
  <c r="G51"/>
  <c r="F51"/>
  <c r="E51"/>
  <c r="D51"/>
  <c r="C51"/>
  <c r="G50"/>
  <c r="F50"/>
  <c r="E50"/>
  <c r="D50"/>
  <c r="C50"/>
  <c r="G49"/>
  <c r="F49"/>
  <c r="E49"/>
  <c r="D49"/>
  <c r="C49"/>
  <c r="G48"/>
  <c r="F48"/>
  <c r="E48"/>
  <c r="D48"/>
  <c r="C48"/>
  <c r="J46"/>
  <c r="E47" l="1"/>
  <c r="F47"/>
  <c r="C47"/>
  <c r="D47"/>
  <c r="G47"/>
  <c r="F40" i="8"/>
  <c r="D8"/>
  <c r="F41"/>
  <c r="F29"/>
  <c r="C44"/>
  <c r="F50"/>
  <c r="C8"/>
  <c r="F30"/>
  <c r="F36"/>
  <c r="D44"/>
  <c r="C35"/>
  <c r="D17"/>
  <c r="C17"/>
  <c r="C26"/>
  <c r="F32"/>
  <c r="D35"/>
  <c r="F39"/>
  <c r="F49"/>
  <c r="F38"/>
  <c r="D26"/>
  <c r="G41" i="5"/>
  <c r="F41"/>
  <c r="E41"/>
  <c r="D41"/>
  <c r="C41"/>
  <c r="G40"/>
  <c r="F40"/>
  <c r="E40"/>
  <c r="D40"/>
  <c r="C40"/>
  <c r="G39"/>
  <c r="F39"/>
  <c r="E39"/>
  <c r="D39"/>
  <c r="C39"/>
  <c r="G38"/>
  <c r="F38"/>
  <c r="E38"/>
  <c r="D38"/>
  <c r="C38"/>
  <c r="G37"/>
  <c r="F37"/>
  <c r="E37"/>
  <c r="D37"/>
  <c r="C37"/>
  <c r="G36"/>
  <c r="F36"/>
  <c r="E36"/>
  <c r="D36"/>
  <c r="C36"/>
  <c r="G35"/>
  <c r="F35"/>
  <c r="E35"/>
  <c r="D35"/>
  <c r="D14" s="1"/>
  <c r="C35"/>
  <c r="G34"/>
  <c r="F34"/>
  <c r="E34"/>
  <c r="D34"/>
  <c r="C34"/>
  <c r="G33"/>
  <c r="F33"/>
  <c r="E33"/>
  <c r="D33"/>
  <c r="C33"/>
  <c r="G32"/>
  <c r="F32"/>
  <c r="E32"/>
  <c r="D32"/>
  <c r="C32"/>
  <c r="G31"/>
  <c r="F31"/>
  <c r="E31"/>
  <c r="D31"/>
  <c r="C31"/>
  <c r="G30"/>
  <c r="F30"/>
  <c r="E30"/>
  <c r="D30"/>
  <c r="C30"/>
  <c r="G29"/>
  <c r="F29"/>
  <c r="E29"/>
  <c r="D29"/>
  <c r="C29"/>
  <c r="G28"/>
  <c r="F28"/>
  <c r="E28"/>
  <c r="D28"/>
  <c r="C28"/>
  <c r="C27" l="1"/>
  <c r="F27"/>
  <c r="G27"/>
  <c r="D27"/>
  <c r="E27"/>
  <c r="A68" i="4"/>
  <c r="A36"/>
  <c r="A4"/>
  <c r="I96"/>
  <c r="H96"/>
  <c r="G96"/>
  <c r="F96"/>
  <c r="E96"/>
  <c r="D96"/>
  <c r="I95"/>
  <c r="H95"/>
  <c r="G95"/>
  <c r="F95"/>
  <c r="E95"/>
  <c r="D95"/>
  <c r="I94"/>
  <c r="H94"/>
  <c r="G94"/>
  <c r="F94"/>
  <c r="E94"/>
  <c r="D94"/>
  <c r="I93"/>
  <c r="H93"/>
  <c r="G93"/>
  <c r="F93"/>
  <c r="E93"/>
  <c r="D93"/>
  <c r="I92"/>
  <c r="H92"/>
  <c r="G92"/>
  <c r="F92"/>
  <c r="E92"/>
  <c r="D92"/>
  <c r="I91"/>
  <c r="H91"/>
  <c r="G91"/>
  <c r="F91"/>
  <c r="E91"/>
  <c r="D91"/>
  <c r="I90"/>
  <c r="H90"/>
  <c r="G90"/>
  <c r="F90"/>
  <c r="E90"/>
  <c r="D90"/>
  <c r="I89"/>
  <c r="H89"/>
  <c r="G89"/>
  <c r="F89"/>
  <c r="E89"/>
  <c r="D89"/>
  <c r="I88"/>
  <c r="H88"/>
  <c r="G88"/>
  <c r="F88"/>
  <c r="E88"/>
  <c r="D88"/>
  <c r="I87"/>
  <c r="H87"/>
  <c r="G87"/>
  <c r="F87"/>
  <c r="E87"/>
  <c r="D87"/>
  <c r="I86"/>
  <c r="H86"/>
  <c r="G86"/>
  <c r="F86"/>
  <c r="E86"/>
  <c r="D86"/>
  <c r="I85"/>
  <c r="H85"/>
  <c r="G85"/>
  <c r="F85"/>
  <c r="E85"/>
  <c r="D85"/>
  <c r="I84"/>
  <c r="H84"/>
  <c r="G84"/>
  <c r="F84"/>
  <c r="E84"/>
  <c r="D84"/>
  <c r="I83"/>
  <c r="H83"/>
  <c r="G83"/>
  <c r="F83"/>
  <c r="E83"/>
  <c r="D83"/>
  <c r="I82"/>
  <c r="H82"/>
  <c r="G82"/>
  <c r="F82"/>
  <c r="E82"/>
  <c r="D82"/>
  <c r="I80"/>
  <c r="H80"/>
  <c r="G80"/>
  <c r="F80"/>
  <c r="E80"/>
  <c r="D80"/>
  <c r="I79"/>
  <c r="H79"/>
  <c r="G79"/>
  <c r="F79"/>
  <c r="E79"/>
  <c r="D79"/>
  <c r="I78"/>
  <c r="H78"/>
  <c r="G78"/>
  <c r="F78"/>
  <c r="E78"/>
  <c r="D78"/>
  <c r="I77"/>
  <c r="H77"/>
  <c r="G77"/>
  <c r="F77"/>
  <c r="E77"/>
  <c r="D77"/>
  <c r="I76"/>
  <c r="H76"/>
  <c r="G76"/>
  <c r="F76"/>
  <c r="E76"/>
  <c r="D76"/>
  <c r="I75"/>
  <c r="H75"/>
  <c r="G75"/>
  <c r="F75"/>
  <c r="E75"/>
  <c r="D75"/>
  <c r="I74"/>
  <c r="H74"/>
  <c r="G74"/>
  <c r="F74"/>
  <c r="E74"/>
  <c r="D74"/>
  <c r="I73"/>
  <c r="H73"/>
  <c r="G73"/>
  <c r="F73"/>
  <c r="E73"/>
  <c r="D73"/>
  <c r="I72"/>
  <c r="H72"/>
  <c r="G72"/>
  <c r="F72"/>
  <c r="E72"/>
  <c r="D72"/>
  <c r="I64"/>
  <c r="H64"/>
  <c r="G64"/>
  <c r="F64"/>
  <c r="E64"/>
  <c r="D64"/>
  <c r="I63"/>
  <c r="H63"/>
  <c r="G63"/>
  <c r="F63"/>
  <c r="E63"/>
  <c r="D63"/>
  <c r="L62"/>
  <c r="K62"/>
  <c r="I62"/>
  <c r="H62"/>
  <c r="G62"/>
  <c r="F62"/>
  <c r="E62"/>
  <c r="D62"/>
  <c r="I61"/>
  <c r="H61"/>
  <c r="G61"/>
  <c r="F61"/>
  <c r="E61"/>
  <c r="D61"/>
  <c r="I60"/>
  <c r="H60"/>
  <c r="G60"/>
  <c r="F60"/>
  <c r="E60"/>
  <c r="D60"/>
  <c r="I59"/>
  <c r="H59"/>
  <c r="G59"/>
  <c r="F59"/>
  <c r="E59"/>
  <c r="D59"/>
  <c r="I58"/>
  <c r="H58"/>
  <c r="G58"/>
  <c r="F58"/>
  <c r="E58"/>
  <c r="D58"/>
  <c r="I57"/>
  <c r="H57"/>
  <c r="G57"/>
  <c r="F57"/>
  <c r="E57"/>
  <c r="D57"/>
  <c r="I56"/>
  <c r="H56"/>
  <c r="G56"/>
  <c r="F56"/>
  <c r="E56"/>
  <c r="D56"/>
  <c r="I55"/>
  <c r="H55"/>
  <c r="G55"/>
  <c r="F55"/>
  <c r="E55"/>
  <c r="D55"/>
  <c r="I54"/>
  <c r="H54"/>
  <c r="G54"/>
  <c r="F54"/>
  <c r="E54"/>
  <c r="D54"/>
  <c r="I53"/>
  <c r="H53"/>
  <c r="G53"/>
  <c r="F53"/>
  <c r="E53"/>
  <c r="D53"/>
  <c r="I52"/>
  <c r="H52"/>
  <c r="G52"/>
  <c r="F52"/>
  <c r="E52"/>
  <c r="D52"/>
  <c r="I51"/>
  <c r="H51"/>
  <c r="G51"/>
  <c r="F51"/>
  <c r="E51"/>
  <c r="D51"/>
  <c r="I50"/>
  <c r="H50"/>
  <c r="G50"/>
  <c r="F50"/>
  <c r="E50"/>
  <c r="D50"/>
  <c r="I48"/>
  <c r="H48"/>
  <c r="G48"/>
  <c r="F48"/>
  <c r="E48"/>
  <c r="D48"/>
  <c r="I47"/>
  <c r="H47"/>
  <c r="G47"/>
  <c r="F47"/>
  <c r="E47"/>
  <c r="D47"/>
  <c r="L46"/>
  <c r="K46"/>
  <c r="I46"/>
  <c r="H46"/>
  <c r="G46"/>
  <c r="F46"/>
  <c r="E46"/>
  <c r="D46"/>
  <c r="I45"/>
  <c r="H45"/>
  <c r="G45"/>
  <c r="F45"/>
  <c r="E45"/>
  <c r="D45"/>
  <c r="I44"/>
  <c r="H44"/>
  <c r="G44"/>
  <c r="F44"/>
  <c r="E44"/>
  <c r="D44"/>
  <c r="I43"/>
  <c r="H43"/>
  <c r="G43"/>
  <c r="F43"/>
  <c r="E43"/>
  <c r="D43"/>
  <c r="I42"/>
  <c r="H42"/>
  <c r="G42"/>
  <c r="F42"/>
  <c r="E42"/>
  <c r="D42"/>
  <c r="I41"/>
  <c r="H41"/>
  <c r="G41"/>
  <c r="F41"/>
  <c r="E41"/>
  <c r="D41"/>
  <c r="I40"/>
  <c r="H40"/>
  <c r="G40"/>
  <c r="F40"/>
  <c r="E40"/>
  <c r="D40"/>
  <c r="BI19" i="12"/>
  <c r="BH19"/>
  <c r="BG19"/>
  <c r="BF19"/>
  <c r="BE19"/>
  <c r="BD19"/>
  <c r="BC19"/>
  <c r="AY19"/>
  <c r="AX19"/>
  <c r="AW19"/>
  <c r="AV19"/>
  <c r="AU19"/>
  <c r="AT19"/>
  <c r="AS19"/>
  <c r="AQ19"/>
  <c r="AO19"/>
  <c r="AN19"/>
  <c r="AM19"/>
  <c r="AL19"/>
  <c r="AK19"/>
  <c r="AJ19"/>
  <c r="AI19"/>
  <c r="AG19"/>
  <c r="AE19"/>
  <c r="AD19"/>
  <c r="AC19"/>
  <c r="AB19"/>
  <c r="AA19"/>
  <c r="Z19"/>
  <c r="Y19"/>
  <c r="W19"/>
  <c r="U19"/>
  <c r="T19"/>
  <c r="S19"/>
  <c r="Q19"/>
  <c r="P19"/>
  <c r="O19"/>
  <c r="M19"/>
  <c r="BI32"/>
  <c r="BH32"/>
  <c r="BG32"/>
  <c r="BF32"/>
  <c r="BE32"/>
  <c r="BD32"/>
  <c r="BC32"/>
  <c r="BA32"/>
  <c r="AY32"/>
  <c r="AX32"/>
  <c r="AW32"/>
  <c r="AV32"/>
  <c r="AU32"/>
  <c r="AT32"/>
  <c r="AS32"/>
  <c r="AQ32"/>
  <c r="AO32"/>
  <c r="AN32"/>
  <c r="AM32"/>
  <c r="AL32"/>
  <c r="AK32"/>
  <c r="AJ32"/>
  <c r="AI32"/>
  <c r="AG32"/>
  <c r="AE32"/>
  <c r="AD32"/>
  <c r="AC32"/>
  <c r="AB32"/>
  <c r="AA32"/>
  <c r="Z32"/>
  <c r="Y32"/>
  <c r="W32"/>
  <c r="U32"/>
  <c r="T32"/>
  <c r="S32"/>
  <c r="R32"/>
  <c r="Q32"/>
  <c r="P32"/>
  <c r="O32"/>
  <c r="M32"/>
  <c r="BI31"/>
  <c r="BH31"/>
  <c r="BG31"/>
  <c r="BF31"/>
  <c r="BE31"/>
  <c r="BD31"/>
  <c r="BC31"/>
  <c r="BA31"/>
  <c r="AY31"/>
  <c r="AX31"/>
  <c r="AW31"/>
  <c r="AV31"/>
  <c r="AU31"/>
  <c r="AT31"/>
  <c r="AS31"/>
  <c r="AQ31"/>
  <c r="AO31"/>
  <c r="AN31"/>
  <c r="AM31"/>
  <c r="AL31"/>
  <c r="AK31"/>
  <c r="AJ31"/>
  <c r="AI31"/>
  <c r="AG31"/>
  <c r="AE31"/>
  <c r="AD31"/>
  <c r="AC31"/>
  <c r="AB31"/>
  <c r="AA31"/>
  <c r="Z31"/>
  <c r="Y31"/>
  <c r="W31"/>
  <c r="U31"/>
  <c r="T31"/>
  <c r="S31"/>
  <c r="R31"/>
  <c r="Q31"/>
  <c r="P31"/>
  <c r="O31"/>
  <c r="M31"/>
  <c r="BI30"/>
  <c r="BH30"/>
  <c r="BG30"/>
  <c r="BF30"/>
  <c r="BE30"/>
  <c r="BD30"/>
  <c r="BC30"/>
  <c r="AY30"/>
  <c r="AX30"/>
  <c r="AW30"/>
  <c r="AV30"/>
  <c r="AU30"/>
  <c r="AT30"/>
  <c r="AS30"/>
  <c r="AQ30"/>
  <c r="AO30"/>
  <c r="AN30"/>
  <c r="AM30"/>
  <c r="AL30"/>
  <c r="AK30"/>
  <c r="AJ30"/>
  <c r="AI30"/>
  <c r="AG30"/>
  <c r="AE30"/>
  <c r="AD30"/>
  <c r="AC30"/>
  <c r="AB30"/>
  <c r="AA30"/>
  <c r="Z30"/>
  <c r="Y30"/>
  <c r="W30"/>
  <c r="U30"/>
  <c r="T30"/>
  <c r="S30"/>
  <c r="R30"/>
  <c r="Q30"/>
  <c r="P30"/>
  <c r="O30"/>
  <c r="M30"/>
  <c r="BI29"/>
  <c r="BH29"/>
  <c r="BG29"/>
  <c r="BF29"/>
  <c r="BE29"/>
  <c r="BD29"/>
  <c r="BC29"/>
  <c r="AY29"/>
  <c r="AX29"/>
  <c r="AW29"/>
  <c r="AV29"/>
  <c r="AU29"/>
  <c r="AT29"/>
  <c r="AS29"/>
  <c r="AQ29"/>
  <c r="AO29"/>
  <c r="AN29"/>
  <c r="AM29"/>
  <c r="AL29"/>
  <c r="AK29"/>
  <c r="AJ29"/>
  <c r="AI29"/>
  <c r="AG29"/>
  <c r="AE29"/>
  <c r="AD29"/>
  <c r="AC29"/>
  <c r="AB29"/>
  <c r="AA29"/>
  <c r="Z29"/>
  <c r="Y29"/>
  <c r="W29"/>
  <c r="U29"/>
  <c r="T29"/>
  <c r="S29"/>
  <c r="R29"/>
  <c r="Q29"/>
  <c r="P29"/>
  <c r="O29"/>
  <c r="M29"/>
  <c r="BI28"/>
  <c r="BH28"/>
  <c r="BG28"/>
  <c r="BF28"/>
  <c r="BE28"/>
  <c r="BD28"/>
  <c r="BC28"/>
  <c r="AY28"/>
  <c r="AX28"/>
  <c r="AW28"/>
  <c r="AV28"/>
  <c r="AU28"/>
  <c r="AT28"/>
  <c r="AS28"/>
  <c r="AQ28"/>
  <c r="AO28"/>
  <c r="AN28"/>
  <c r="AM28"/>
  <c r="AL28"/>
  <c r="AK28"/>
  <c r="AJ28"/>
  <c r="AI28"/>
  <c r="AG28"/>
  <c r="AE28"/>
  <c r="AD28"/>
  <c r="AC28"/>
  <c r="AB28"/>
  <c r="AA28"/>
  <c r="Z28"/>
  <c r="Y28"/>
  <c r="W28"/>
  <c r="U28"/>
  <c r="T28"/>
  <c r="S28"/>
  <c r="R28"/>
  <c r="Q28"/>
  <c r="P28"/>
  <c r="O28"/>
  <c r="M28"/>
  <c r="BI27"/>
  <c r="BH27"/>
  <c r="BG27"/>
  <c r="BF27"/>
  <c r="BE27"/>
  <c r="BD27"/>
  <c r="BC27"/>
  <c r="AY27"/>
  <c r="AX27"/>
  <c r="AW27"/>
  <c r="AV27"/>
  <c r="AU27"/>
  <c r="AT27"/>
  <c r="AS27"/>
  <c r="AQ27"/>
  <c r="AO27"/>
  <c r="AN27"/>
  <c r="AM27"/>
  <c r="AL27"/>
  <c r="AK27"/>
  <c r="AJ27"/>
  <c r="AI27"/>
  <c r="AG27"/>
  <c r="AE27"/>
  <c r="AD27"/>
  <c r="AC27"/>
  <c r="AB27"/>
  <c r="AA27"/>
  <c r="Z27"/>
  <c r="Y27"/>
  <c r="W27"/>
  <c r="U27"/>
  <c r="T27"/>
  <c r="S27"/>
  <c r="R27"/>
  <c r="Q27"/>
  <c r="P27"/>
  <c r="O27"/>
  <c r="M27"/>
  <c r="BI26"/>
  <c r="BH26"/>
  <c r="BG26"/>
  <c r="BF26"/>
  <c r="BE26"/>
  <c r="BD26"/>
  <c r="BC26"/>
  <c r="AY26"/>
  <c r="AX26"/>
  <c r="AW26"/>
  <c r="AV26"/>
  <c r="AU26"/>
  <c r="AT26"/>
  <c r="AS26"/>
  <c r="AQ26"/>
  <c r="AO26"/>
  <c r="AN26"/>
  <c r="AM26"/>
  <c r="AL26"/>
  <c r="AK26"/>
  <c r="AJ26"/>
  <c r="AI26"/>
  <c r="AG26"/>
  <c r="AE26"/>
  <c r="AD26"/>
  <c r="AC26"/>
  <c r="AB26"/>
  <c r="AA26"/>
  <c r="Z26"/>
  <c r="Y26"/>
  <c r="W26"/>
  <c r="U26"/>
  <c r="T26"/>
  <c r="S26"/>
  <c r="R26"/>
  <c r="Q26"/>
  <c r="P26"/>
  <c r="O26"/>
  <c r="M26"/>
  <c r="BI25"/>
  <c r="BH25"/>
  <c r="BG25"/>
  <c r="BF25"/>
  <c r="BE25"/>
  <c r="BD25"/>
  <c r="BC25"/>
  <c r="AY25"/>
  <c r="AX25"/>
  <c r="AW25"/>
  <c r="AV25"/>
  <c r="AU25"/>
  <c r="AT25"/>
  <c r="AS25"/>
  <c r="AQ25"/>
  <c r="AO25"/>
  <c r="AN25"/>
  <c r="AM25"/>
  <c r="AL25"/>
  <c r="AK25"/>
  <c r="AJ25"/>
  <c r="AI25"/>
  <c r="AG25"/>
  <c r="AE25"/>
  <c r="AD25"/>
  <c r="AC25"/>
  <c r="AB25"/>
  <c r="AA25"/>
  <c r="Z25"/>
  <c r="Y25"/>
  <c r="W25"/>
  <c r="U25"/>
  <c r="T25"/>
  <c r="S25"/>
  <c r="R25"/>
  <c r="Q25"/>
  <c r="P25"/>
  <c r="O25"/>
  <c r="M25"/>
  <c r="BI24"/>
  <c r="BH24"/>
  <c r="BG24"/>
  <c r="BF24"/>
  <c r="BE24"/>
  <c r="BD24"/>
  <c r="BC24"/>
  <c r="AY24"/>
  <c r="AX24"/>
  <c r="AW24"/>
  <c r="AV24"/>
  <c r="AU24"/>
  <c r="AT24"/>
  <c r="AS24"/>
  <c r="AQ24"/>
  <c r="AO24"/>
  <c r="AN24"/>
  <c r="AM24"/>
  <c r="AL24"/>
  <c r="AK24"/>
  <c r="AJ24"/>
  <c r="AI24"/>
  <c r="AG24"/>
  <c r="AE24"/>
  <c r="AD24"/>
  <c r="AC24"/>
  <c r="AB24"/>
  <c r="AA24"/>
  <c r="Z24"/>
  <c r="Y24"/>
  <c r="W24"/>
  <c r="U24"/>
  <c r="T24"/>
  <c r="S24"/>
  <c r="R24"/>
  <c r="Q24"/>
  <c r="P24"/>
  <c r="O24"/>
  <c r="M24"/>
  <c r="BI23"/>
  <c r="BH23"/>
  <c r="BG23"/>
  <c r="BF23"/>
  <c r="BE23"/>
  <c r="BD23"/>
  <c r="BC23"/>
  <c r="AY23"/>
  <c r="AX23"/>
  <c r="AW23"/>
  <c r="AV23"/>
  <c r="AU23"/>
  <c r="AT23"/>
  <c r="AS23"/>
  <c r="AQ23"/>
  <c r="AO23"/>
  <c r="AN23"/>
  <c r="AM23"/>
  <c r="AL23"/>
  <c r="AK23"/>
  <c r="AJ23"/>
  <c r="AI23"/>
  <c r="AG23"/>
  <c r="AE23"/>
  <c r="AD23"/>
  <c r="AC23"/>
  <c r="AB23"/>
  <c r="AA23"/>
  <c r="Z23"/>
  <c r="Y23"/>
  <c r="W23"/>
  <c r="U23"/>
  <c r="T23"/>
  <c r="S23"/>
  <c r="R23"/>
  <c r="Q23"/>
  <c r="P23"/>
  <c r="O23"/>
  <c r="M23"/>
  <c r="BI22"/>
  <c r="BH22"/>
  <c r="BG22"/>
  <c r="BF22"/>
  <c r="BE22"/>
  <c r="BD22"/>
  <c r="BC22"/>
  <c r="AY22"/>
  <c r="AX22"/>
  <c r="AW22"/>
  <c r="AV22"/>
  <c r="AU22"/>
  <c r="AT22"/>
  <c r="AS22"/>
  <c r="AQ22"/>
  <c r="AO22"/>
  <c r="AN22"/>
  <c r="AM22"/>
  <c r="AL22"/>
  <c r="AK22"/>
  <c r="AJ22"/>
  <c r="AI22"/>
  <c r="AG22"/>
  <c r="AE22"/>
  <c r="AD22"/>
  <c r="AC22"/>
  <c r="AB22"/>
  <c r="AA22"/>
  <c r="Z22"/>
  <c r="Y22"/>
  <c r="W22"/>
  <c r="U22"/>
  <c r="T22"/>
  <c r="S22"/>
  <c r="R22"/>
  <c r="Q22"/>
  <c r="P22"/>
  <c r="O22"/>
  <c r="M22"/>
  <c r="BI21"/>
  <c r="BH21"/>
  <c r="BG21"/>
  <c r="BF21"/>
  <c r="BE21"/>
  <c r="BD21"/>
  <c r="BC21"/>
  <c r="AY21"/>
  <c r="AX21"/>
  <c r="AW21"/>
  <c r="AV21"/>
  <c r="AU21"/>
  <c r="AT21"/>
  <c r="AS21"/>
  <c r="AQ21"/>
  <c r="AO21"/>
  <c r="AN21"/>
  <c r="AM21"/>
  <c r="AL21"/>
  <c r="AK21"/>
  <c r="AJ21"/>
  <c r="AI21"/>
  <c r="AG21"/>
  <c r="AE21"/>
  <c r="AD21"/>
  <c r="AC21"/>
  <c r="AB21"/>
  <c r="AA21"/>
  <c r="Z21"/>
  <c r="Y21"/>
  <c r="W21"/>
  <c r="U21"/>
  <c r="T21"/>
  <c r="S21"/>
  <c r="R21"/>
  <c r="Q21"/>
  <c r="P21"/>
  <c r="O21"/>
  <c r="M21"/>
  <c r="BI20"/>
  <c r="BH20"/>
  <c r="BG20"/>
  <c r="BF20"/>
  <c r="BE20"/>
  <c r="BD20"/>
  <c r="BC20"/>
  <c r="AY20"/>
  <c r="AX20"/>
  <c r="AW20"/>
  <c r="AV20"/>
  <c r="AU20"/>
  <c r="AT20"/>
  <c r="AS20"/>
  <c r="AQ20"/>
  <c r="AO20"/>
  <c r="AN20"/>
  <c r="AM20"/>
  <c r="AL20"/>
  <c r="AK20"/>
  <c r="AJ20"/>
  <c r="AI20"/>
  <c r="AG20"/>
  <c r="AE20"/>
  <c r="AD20"/>
  <c r="AC20"/>
  <c r="AB20"/>
  <c r="AA20"/>
  <c r="Z20"/>
  <c r="Y20"/>
  <c r="W20"/>
  <c r="U20"/>
  <c r="T20"/>
  <c r="S20"/>
  <c r="R20"/>
  <c r="Q20"/>
  <c r="P20"/>
  <c r="O20"/>
  <c r="M20"/>
  <c r="BI18"/>
  <c r="BH18"/>
  <c r="BG18"/>
  <c r="BF18"/>
  <c r="BE18"/>
  <c r="BD18"/>
  <c r="BC18"/>
  <c r="AY18"/>
  <c r="AX18"/>
  <c r="AW18"/>
  <c r="AV18"/>
  <c r="AU18"/>
  <c r="AT18"/>
  <c r="AS18"/>
  <c r="AQ18"/>
  <c r="AO18"/>
  <c r="AN18"/>
  <c r="AM18"/>
  <c r="AL18"/>
  <c r="AK18"/>
  <c r="AJ18"/>
  <c r="AI18"/>
  <c r="AG18"/>
  <c r="AE18"/>
  <c r="AD18"/>
  <c r="AC18"/>
  <c r="AB18"/>
  <c r="AA18"/>
  <c r="Z18"/>
  <c r="Y18"/>
  <c r="W18"/>
  <c r="U18"/>
  <c r="T18"/>
  <c r="S18"/>
  <c r="R18"/>
  <c r="Q18"/>
  <c r="P18"/>
  <c r="O18"/>
  <c r="M18"/>
  <c r="BI17"/>
  <c r="BH17"/>
  <c r="BG17"/>
  <c r="BF17"/>
  <c r="BE17"/>
  <c r="BD17"/>
  <c r="BC17"/>
  <c r="AY17"/>
  <c r="AX17"/>
  <c r="AW17"/>
  <c r="AV17"/>
  <c r="AU17"/>
  <c r="AT17"/>
  <c r="AS17"/>
  <c r="AQ17"/>
  <c r="AO17"/>
  <c r="AN17"/>
  <c r="AM17"/>
  <c r="AL17"/>
  <c r="AK17"/>
  <c r="AJ17"/>
  <c r="AI17"/>
  <c r="AG17"/>
  <c r="AE17"/>
  <c r="AD17"/>
  <c r="AC17"/>
  <c r="AB17"/>
  <c r="AA17"/>
  <c r="Z17"/>
  <c r="Y17"/>
  <c r="W17"/>
  <c r="U17"/>
  <c r="T17"/>
  <c r="S17"/>
  <c r="R17"/>
  <c r="Q17"/>
  <c r="P17"/>
  <c r="O17"/>
  <c r="M17"/>
  <c r="BI16"/>
  <c r="BH16"/>
  <c r="BG16"/>
  <c r="BF16"/>
  <c r="BE16"/>
  <c r="BD16"/>
  <c r="BC16"/>
  <c r="AY16"/>
  <c r="AX16"/>
  <c r="AW16"/>
  <c r="AV16"/>
  <c r="AU16"/>
  <c r="AT16"/>
  <c r="AS16"/>
  <c r="AQ16"/>
  <c r="AO16"/>
  <c r="AN16"/>
  <c r="AM16"/>
  <c r="AL16"/>
  <c r="AK16"/>
  <c r="AJ16"/>
  <c r="AI16"/>
  <c r="AG16"/>
  <c r="AE16"/>
  <c r="AD16"/>
  <c r="AC16"/>
  <c r="AB16"/>
  <c r="AA16"/>
  <c r="Z16"/>
  <c r="Y16"/>
  <c r="W16"/>
  <c r="U16"/>
  <c r="T16"/>
  <c r="S16"/>
  <c r="R16"/>
  <c r="Q16"/>
  <c r="P16"/>
  <c r="O16"/>
  <c r="M16"/>
  <c r="BI15"/>
  <c r="BH15"/>
  <c r="BG15"/>
  <c r="BF15"/>
  <c r="BE15"/>
  <c r="BD15"/>
  <c r="BC15"/>
  <c r="AY15"/>
  <c r="AX15"/>
  <c r="AW15"/>
  <c r="AV15"/>
  <c r="AU15"/>
  <c r="AT15"/>
  <c r="AS15"/>
  <c r="AQ15"/>
  <c r="AO15"/>
  <c r="AN15"/>
  <c r="AM15"/>
  <c r="AL15"/>
  <c r="AK15"/>
  <c r="AJ15"/>
  <c r="AI15"/>
  <c r="AG15"/>
  <c r="AE15"/>
  <c r="AD15"/>
  <c r="AC15"/>
  <c r="AB15"/>
  <c r="AA15"/>
  <c r="Z15"/>
  <c r="Y15"/>
  <c r="W15"/>
  <c r="U15"/>
  <c r="T15"/>
  <c r="S15"/>
  <c r="R15"/>
  <c r="Q15"/>
  <c r="P15"/>
  <c r="O15"/>
  <c r="M15"/>
  <c r="BI14"/>
  <c r="BH14"/>
  <c r="BG14"/>
  <c r="BF14"/>
  <c r="BE14"/>
  <c r="BD14"/>
  <c r="BC14"/>
  <c r="AY14"/>
  <c r="AX14"/>
  <c r="AW14"/>
  <c r="AV14"/>
  <c r="AU14"/>
  <c r="AT14"/>
  <c r="AS14"/>
  <c r="AQ14"/>
  <c r="AO14"/>
  <c r="AN14"/>
  <c r="AM14"/>
  <c r="AL14"/>
  <c r="AK14"/>
  <c r="AJ14"/>
  <c r="AI14"/>
  <c r="AG14"/>
  <c r="AE14"/>
  <c r="AD14"/>
  <c r="AC14"/>
  <c r="AB14"/>
  <c r="AA14"/>
  <c r="Z14"/>
  <c r="Y14"/>
  <c r="W14"/>
  <c r="U14"/>
  <c r="T14"/>
  <c r="S14"/>
  <c r="R14"/>
  <c r="Q14"/>
  <c r="P14"/>
  <c r="O14"/>
  <c r="M14"/>
  <c r="BI13"/>
  <c r="BH13"/>
  <c r="BG13"/>
  <c r="BF13"/>
  <c r="BE13"/>
  <c r="BD13"/>
  <c r="BC13"/>
  <c r="AY13"/>
  <c r="AX13"/>
  <c r="AW13"/>
  <c r="AV13"/>
  <c r="AU13"/>
  <c r="AT13"/>
  <c r="AS13"/>
  <c r="AQ13"/>
  <c r="AO13"/>
  <c r="AN13"/>
  <c r="AM13"/>
  <c r="AL13"/>
  <c r="AK13"/>
  <c r="AJ13"/>
  <c r="AI13"/>
  <c r="AG13"/>
  <c r="AE13"/>
  <c r="AD13"/>
  <c r="AC13"/>
  <c r="AB13"/>
  <c r="AA13"/>
  <c r="Z13"/>
  <c r="Y13"/>
  <c r="W13"/>
  <c r="U13"/>
  <c r="T13"/>
  <c r="S13"/>
  <c r="Q13"/>
  <c r="P13"/>
  <c r="O13"/>
  <c r="M13"/>
  <c r="BI12"/>
  <c r="BH12"/>
  <c r="BG12"/>
  <c r="BF12"/>
  <c r="BE12"/>
  <c r="BD12"/>
  <c r="BC12"/>
  <c r="AY12"/>
  <c r="AX12"/>
  <c r="AW12"/>
  <c r="AV12"/>
  <c r="AU12"/>
  <c r="AT12"/>
  <c r="AS12"/>
  <c r="AQ12"/>
  <c r="AO12"/>
  <c r="AN12"/>
  <c r="AM12"/>
  <c r="AL12"/>
  <c r="AK12"/>
  <c r="AJ12"/>
  <c r="AI12"/>
  <c r="AG12"/>
  <c r="AE12"/>
  <c r="AD12"/>
  <c r="AC12"/>
  <c r="AB12"/>
  <c r="AA12"/>
  <c r="Z12"/>
  <c r="Y12"/>
  <c r="W12"/>
  <c r="U12"/>
  <c r="T12"/>
  <c r="S12"/>
  <c r="R12"/>
  <c r="Q12"/>
  <c r="P12"/>
  <c r="O12"/>
  <c r="M12"/>
  <c r="BI11"/>
  <c r="BH11"/>
  <c r="BG11"/>
  <c r="BF11"/>
  <c r="BE11"/>
  <c r="BD11"/>
  <c r="BC11"/>
  <c r="AY11"/>
  <c r="AX11"/>
  <c r="AW11"/>
  <c r="AV11"/>
  <c r="AU11"/>
  <c r="AT11"/>
  <c r="AS11"/>
  <c r="AQ11"/>
  <c r="AO11"/>
  <c r="AN11"/>
  <c r="AM11"/>
  <c r="AL11"/>
  <c r="AK11"/>
  <c r="AJ11"/>
  <c r="AI11"/>
  <c r="AG11"/>
  <c r="AE11"/>
  <c r="AD11"/>
  <c r="AC11"/>
  <c r="AB11"/>
  <c r="AA11"/>
  <c r="Z11"/>
  <c r="Y11"/>
  <c r="W11"/>
  <c r="U11"/>
  <c r="T11"/>
  <c r="S11"/>
  <c r="R11"/>
  <c r="Q11"/>
  <c r="P11"/>
  <c r="O11"/>
  <c r="M11"/>
  <c r="BI10"/>
  <c r="BH10"/>
  <c r="BG10"/>
  <c r="BF10"/>
  <c r="BE10"/>
  <c r="BD10"/>
  <c r="BC10"/>
  <c r="AY10"/>
  <c r="AX10"/>
  <c r="AW10"/>
  <c r="AV10"/>
  <c r="AU10"/>
  <c r="AT10"/>
  <c r="AS10"/>
  <c r="AQ10"/>
  <c r="AO10"/>
  <c r="AN10"/>
  <c r="AM10"/>
  <c r="AL10"/>
  <c r="AK10"/>
  <c r="AJ10"/>
  <c r="AI10"/>
  <c r="AG10"/>
  <c r="AE10"/>
  <c r="AD10"/>
  <c r="AC10"/>
  <c r="AB10"/>
  <c r="AA10"/>
  <c r="Z10"/>
  <c r="Y10"/>
  <c r="W10"/>
  <c r="U10"/>
  <c r="T10"/>
  <c r="S10"/>
  <c r="R10"/>
  <c r="Q10"/>
  <c r="P10"/>
  <c r="O10"/>
  <c r="M10"/>
  <c r="BI9"/>
  <c r="BH9"/>
  <c r="BG9"/>
  <c r="BF9"/>
  <c r="BE9"/>
  <c r="BD9"/>
  <c r="BC9"/>
  <c r="AY9"/>
  <c r="AX9"/>
  <c r="AW9"/>
  <c r="AV9"/>
  <c r="AU9"/>
  <c r="AT9"/>
  <c r="AS9"/>
  <c r="AQ9"/>
  <c r="AO9"/>
  <c r="AN9"/>
  <c r="AM9"/>
  <c r="AL9"/>
  <c r="AK9"/>
  <c r="AJ9"/>
  <c r="AI9"/>
  <c r="AG9"/>
  <c r="AE9"/>
  <c r="AD9"/>
  <c r="AC9"/>
  <c r="AB9"/>
  <c r="AA9"/>
  <c r="Z9"/>
  <c r="Y9"/>
  <c r="W9"/>
  <c r="U9"/>
  <c r="T9"/>
  <c r="S9"/>
  <c r="R9"/>
  <c r="Q9"/>
  <c r="P9"/>
  <c r="O9"/>
  <c r="M9"/>
  <c r="W8"/>
  <c r="AY8"/>
  <c r="AX8"/>
  <c r="AW8"/>
  <c r="AV8"/>
  <c r="AU8"/>
  <c r="AT8"/>
  <c r="AS8"/>
  <c r="AO8"/>
  <c r="AN8"/>
  <c r="AM8"/>
  <c r="AL8"/>
  <c r="AK8"/>
  <c r="AJ8"/>
  <c r="AI8"/>
  <c r="AG8"/>
  <c r="AQ8"/>
  <c r="BI8"/>
  <c r="BH8"/>
  <c r="BG8"/>
  <c r="BF8"/>
  <c r="BE8"/>
  <c r="BD8"/>
  <c r="BC8"/>
  <c r="AE8"/>
  <c r="AD8"/>
  <c r="AC8"/>
  <c r="AB8"/>
  <c r="AA8"/>
  <c r="Z8"/>
  <c r="Y8"/>
  <c r="M8"/>
  <c r="U8"/>
  <c r="T8"/>
  <c r="S8"/>
  <c r="R8"/>
  <c r="Q8"/>
  <c r="P8"/>
  <c r="O8"/>
  <c r="C32" l="1"/>
  <c r="C24"/>
  <c r="C23"/>
  <c r="N8"/>
  <c r="L8" s="1"/>
  <c r="BB12"/>
  <c r="AZ12" s="1"/>
  <c r="N13"/>
  <c r="L13" s="1"/>
  <c r="BB24"/>
  <c r="AZ24" s="1"/>
  <c r="N25"/>
  <c r="L25" s="1"/>
  <c r="BB16"/>
  <c r="AZ16" s="1"/>
  <c r="N17"/>
  <c r="L17" s="1"/>
  <c r="BB29"/>
  <c r="AZ29" s="1"/>
  <c r="N30"/>
  <c r="L30" s="1"/>
  <c r="BB19"/>
  <c r="AZ19" s="1"/>
  <c r="BB22"/>
  <c r="AZ22" s="1"/>
  <c r="N23"/>
  <c r="L23" s="1"/>
  <c r="BB26"/>
  <c r="AZ26" s="1"/>
  <c r="N27"/>
  <c r="L27" s="1"/>
  <c r="BB30"/>
  <c r="AZ30" s="1"/>
  <c r="N31"/>
  <c r="L31" s="1"/>
  <c r="BB31"/>
  <c r="AZ31" s="1"/>
  <c r="BB32"/>
  <c r="N19"/>
  <c r="L19" s="1"/>
  <c r="BB8"/>
  <c r="BA8" s="1"/>
  <c r="AZ8" s="1"/>
  <c r="BB9"/>
  <c r="BA9" s="1"/>
  <c r="AZ9" s="1"/>
  <c r="N10"/>
  <c r="L10" s="1"/>
  <c r="BB21"/>
  <c r="AZ21" s="1"/>
  <c r="N22"/>
  <c r="L22" s="1"/>
  <c r="BB25"/>
  <c r="AZ25" s="1"/>
  <c r="N26"/>
  <c r="L26" s="1"/>
  <c r="BB15"/>
  <c r="AZ15" s="1"/>
  <c r="N16"/>
  <c r="L16" s="1"/>
  <c r="BB20"/>
  <c r="AZ20" s="1"/>
  <c r="N21"/>
  <c r="L21" s="1"/>
  <c r="BB28"/>
  <c r="AZ28" s="1"/>
  <c r="N29"/>
  <c r="L29" s="1"/>
  <c r="BB11"/>
  <c r="AZ11" s="1"/>
  <c r="N12"/>
  <c r="L12" s="1"/>
  <c r="BB14"/>
  <c r="AZ14" s="1"/>
  <c r="N15"/>
  <c r="L15" s="1"/>
  <c r="BB18"/>
  <c r="AZ18" s="1"/>
  <c r="N20"/>
  <c r="L20" s="1"/>
  <c r="BB23"/>
  <c r="AZ23" s="1"/>
  <c r="N24"/>
  <c r="L24" s="1"/>
  <c r="BB27"/>
  <c r="AZ27" s="1"/>
  <c r="N28"/>
  <c r="L28" s="1"/>
  <c r="BB10"/>
  <c r="AZ10" s="1"/>
  <c r="N11"/>
  <c r="L11" s="1"/>
  <c r="BB13"/>
  <c r="AZ13" s="1"/>
  <c r="N14"/>
  <c r="L14" s="1"/>
  <c r="BB17"/>
  <c r="AZ17" s="1"/>
  <c r="N18"/>
  <c r="L18" s="1"/>
  <c r="C21"/>
  <c r="H31"/>
  <c r="J19"/>
  <c r="U42"/>
  <c r="E19"/>
  <c r="I19"/>
  <c r="G19"/>
  <c r="K19"/>
  <c r="BE42"/>
  <c r="C89" i="4"/>
  <c r="K32" i="12"/>
  <c r="I24"/>
  <c r="J27"/>
  <c r="I28"/>
  <c r="H19"/>
  <c r="J62" i="4"/>
  <c r="M62" s="1"/>
  <c r="C80"/>
  <c r="C85"/>
  <c r="C93"/>
  <c r="C83"/>
  <c r="C82"/>
  <c r="C84"/>
  <c r="C86"/>
  <c r="C87"/>
  <c r="C88"/>
  <c r="C90"/>
  <c r="C91"/>
  <c r="C92"/>
  <c r="C94"/>
  <c r="C95"/>
  <c r="C96"/>
  <c r="C78"/>
  <c r="C79"/>
  <c r="F71"/>
  <c r="C77"/>
  <c r="I71"/>
  <c r="C76"/>
  <c r="J46"/>
  <c r="M46" s="1"/>
  <c r="C72"/>
  <c r="H71"/>
  <c r="C73"/>
  <c r="C74"/>
  <c r="C75"/>
  <c r="E27" i="12"/>
  <c r="G29"/>
  <c r="I31"/>
  <c r="G32"/>
  <c r="D71" i="4"/>
  <c r="C50"/>
  <c r="C54"/>
  <c r="C58"/>
  <c r="C41"/>
  <c r="C57"/>
  <c r="C59"/>
  <c r="C60"/>
  <c r="C61"/>
  <c r="C62"/>
  <c r="C45"/>
  <c r="C48"/>
  <c r="C44"/>
  <c r="C46"/>
  <c r="C47"/>
  <c r="C55"/>
  <c r="C56"/>
  <c r="C63"/>
  <c r="C64"/>
  <c r="C42"/>
  <c r="C43"/>
  <c r="C51"/>
  <c r="C52"/>
  <c r="C53"/>
  <c r="X19" i="12"/>
  <c r="V19" s="1"/>
  <c r="AR19"/>
  <c r="AP19" s="1"/>
  <c r="AT42"/>
  <c r="AH19"/>
  <c r="AF19" s="1"/>
  <c r="F19"/>
  <c r="C19"/>
  <c r="AL42"/>
  <c r="I10"/>
  <c r="F13"/>
  <c r="J13"/>
  <c r="AD42"/>
  <c r="AJ42"/>
  <c r="BG42"/>
  <c r="AU42"/>
  <c r="G14"/>
  <c r="K14"/>
  <c r="Z42"/>
  <c r="AN42"/>
  <c r="AX42"/>
  <c r="E25"/>
  <c r="G9"/>
  <c r="K9"/>
  <c r="H10"/>
  <c r="G16"/>
  <c r="I30"/>
  <c r="G31"/>
  <c r="AV7"/>
  <c r="H14"/>
  <c r="H18"/>
  <c r="I22"/>
  <c r="H23"/>
  <c r="E26"/>
  <c r="G27"/>
  <c r="K27"/>
  <c r="F28"/>
  <c r="J28"/>
  <c r="H30"/>
  <c r="F31"/>
  <c r="J31"/>
  <c r="J8"/>
  <c r="AU7"/>
  <c r="H12"/>
  <c r="H17"/>
  <c r="G17"/>
  <c r="I21"/>
  <c r="J22"/>
  <c r="K24"/>
  <c r="F26"/>
  <c r="J26"/>
  <c r="H27"/>
  <c r="F29"/>
  <c r="J29"/>
  <c r="K18"/>
  <c r="Q42"/>
  <c r="AA42"/>
  <c r="AE42"/>
  <c r="AK42"/>
  <c r="AO42"/>
  <c r="AY42"/>
  <c r="K22"/>
  <c r="F23"/>
  <c r="J23"/>
  <c r="F27"/>
  <c r="E30"/>
  <c r="K12"/>
  <c r="H16"/>
  <c r="AC42"/>
  <c r="AW42"/>
  <c r="F21"/>
  <c r="J21"/>
  <c r="K23"/>
  <c r="X25"/>
  <c r="V25" s="1"/>
  <c r="AH25"/>
  <c r="AF25" s="1"/>
  <c r="AR25"/>
  <c r="AP25" s="1"/>
  <c r="J32"/>
  <c r="H13"/>
  <c r="K13"/>
  <c r="K15"/>
  <c r="F16"/>
  <c r="J16"/>
  <c r="C17"/>
  <c r="BD42"/>
  <c r="BH42"/>
  <c r="H21"/>
  <c r="K21"/>
  <c r="I23"/>
  <c r="J24"/>
  <c r="F25"/>
  <c r="J25"/>
  <c r="K30"/>
  <c r="K29"/>
  <c r="I8"/>
  <c r="BG7"/>
  <c r="AD7"/>
  <c r="AX7"/>
  <c r="H15"/>
  <c r="E17"/>
  <c r="I17"/>
  <c r="K17"/>
  <c r="H20"/>
  <c r="K20"/>
  <c r="S42"/>
  <c r="X22"/>
  <c r="V22" s="1"/>
  <c r="AH22"/>
  <c r="AF22" s="1"/>
  <c r="AR22"/>
  <c r="AP22" s="1"/>
  <c r="BF42"/>
  <c r="X24"/>
  <c r="V24" s="1"/>
  <c r="AH24"/>
  <c r="AF24" s="1"/>
  <c r="AR24"/>
  <c r="AP24" s="1"/>
  <c r="E28"/>
  <c r="K31"/>
  <c r="AH32"/>
  <c r="AF32" s="1"/>
  <c r="I32"/>
  <c r="AR32"/>
  <c r="AP32" s="1"/>
  <c r="AV42"/>
  <c r="BC7"/>
  <c r="BH7"/>
  <c r="BD7"/>
  <c r="AL7"/>
  <c r="I11"/>
  <c r="X11"/>
  <c r="V11" s="1"/>
  <c r="AH11"/>
  <c r="AF11" s="1"/>
  <c r="AR11"/>
  <c r="AP11" s="1"/>
  <c r="H11"/>
  <c r="F12"/>
  <c r="J12"/>
  <c r="G13"/>
  <c r="F15"/>
  <c r="J15"/>
  <c r="K16"/>
  <c r="G18"/>
  <c r="AR18"/>
  <c r="X20"/>
  <c r="V20" s="1"/>
  <c r="AH20"/>
  <c r="AF20" s="1"/>
  <c r="AM42"/>
  <c r="F22"/>
  <c r="F24"/>
  <c r="G25"/>
  <c r="K25"/>
  <c r="H26"/>
  <c r="I27"/>
  <c r="G28"/>
  <c r="K28"/>
  <c r="I29"/>
  <c r="X29"/>
  <c r="V29" s="1"/>
  <c r="AH29"/>
  <c r="AF29" s="1"/>
  <c r="AR29"/>
  <c r="AP29" s="1"/>
  <c r="F32"/>
  <c r="AB42"/>
  <c r="K8"/>
  <c r="G10"/>
  <c r="K10"/>
  <c r="F11"/>
  <c r="J11"/>
  <c r="AN7"/>
  <c r="G15"/>
  <c r="E16"/>
  <c r="I16"/>
  <c r="AH16"/>
  <c r="AF16" s="1"/>
  <c r="C18"/>
  <c r="F20"/>
  <c r="J20"/>
  <c r="G22"/>
  <c r="G23"/>
  <c r="G24"/>
  <c r="I26"/>
  <c r="H28"/>
  <c r="G30"/>
  <c r="F30"/>
  <c r="J30"/>
  <c r="AR20"/>
  <c r="AP20" s="1"/>
  <c r="R42"/>
  <c r="Z7"/>
  <c r="AB7"/>
  <c r="AE7"/>
  <c r="AY7"/>
  <c r="G12"/>
  <c r="AH17"/>
  <c r="AF17" s="1"/>
  <c r="G20"/>
  <c r="G21"/>
  <c r="BI7"/>
  <c r="AO7"/>
  <c r="P42"/>
  <c r="T42"/>
  <c r="N9"/>
  <c r="L9" s="1"/>
  <c r="J9"/>
  <c r="AJ7"/>
  <c r="AT7"/>
  <c r="F14"/>
  <c r="J14"/>
  <c r="X15"/>
  <c r="V15" s="1"/>
  <c r="AR15"/>
  <c r="AP15" s="1"/>
  <c r="X18"/>
  <c r="V18" s="1"/>
  <c r="I25"/>
  <c r="X26"/>
  <c r="V26" s="1"/>
  <c r="AH26"/>
  <c r="AF26" s="1"/>
  <c r="AR26"/>
  <c r="AP26" s="1"/>
  <c r="X31"/>
  <c r="V31" s="1"/>
  <c r="AH31"/>
  <c r="AF31" s="1"/>
  <c r="AR31"/>
  <c r="AP31" s="1"/>
  <c r="BE7"/>
  <c r="C14"/>
  <c r="X16"/>
  <c r="V16" s="1"/>
  <c r="AR16"/>
  <c r="AP16" s="1"/>
  <c r="F17"/>
  <c r="J17"/>
  <c r="E18"/>
  <c r="I18"/>
  <c r="AH18"/>
  <c r="AF18" s="1"/>
  <c r="X21"/>
  <c r="V21" s="1"/>
  <c r="AH21"/>
  <c r="AF21" s="1"/>
  <c r="AR21"/>
  <c r="AP21" s="1"/>
  <c r="X23"/>
  <c r="V23" s="1"/>
  <c r="AH23"/>
  <c r="AF23" s="1"/>
  <c r="AR23"/>
  <c r="AP23" s="1"/>
  <c r="X27"/>
  <c r="V27" s="1"/>
  <c r="AH27"/>
  <c r="AF27" s="1"/>
  <c r="AR27"/>
  <c r="AP27" s="1"/>
  <c r="X30"/>
  <c r="V30" s="1"/>
  <c r="AH30"/>
  <c r="AF30" s="1"/>
  <c r="AR30"/>
  <c r="AP30" s="1"/>
  <c r="E31"/>
  <c r="H32"/>
  <c r="AC7"/>
  <c r="AR9"/>
  <c r="AP9" s="1"/>
  <c r="AW7"/>
  <c r="F10"/>
  <c r="J10"/>
  <c r="G11"/>
  <c r="K11"/>
  <c r="I12"/>
  <c r="X12"/>
  <c r="V12" s="1"/>
  <c r="AH12"/>
  <c r="AF12" s="1"/>
  <c r="AM7"/>
  <c r="AR12"/>
  <c r="AP12" s="1"/>
  <c r="I13"/>
  <c r="X13"/>
  <c r="V13" s="1"/>
  <c r="AH13"/>
  <c r="AF13" s="1"/>
  <c r="AR13"/>
  <c r="AP13" s="1"/>
  <c r="E14"/>
  <c r="I14"/>
  <c r="X14"/>
  <c r="V14" s="1"/>
  <c r="AH14"/>
  <c r="AF14" s="1"/>
  <c r="AR14"/>
  <c r="AP14" s="1"/>
  <c r="E15"/>
  <c r="I15"/>
  <c r="AH15"/>
  <c r="AF15" s="1"/>
  <c r="C16"/>
  <c r="X17"/>
  <c r="V17" s="1"/>
  <c r="AR17"/>
  <c r="AP17" s="1"/>
  <c r="F18"/>
  <c r="J18"/>
  <c r="E20"/>
  <c r="I20"/>
  <c r="H22"/>
  <c r="C22"/>
  <c r="H24"/>
  <c r="H25"/>
  <c r="G26"/>
  <c r="K26"/>
  <c r="X28"/>
  <c r="V28" s="1"/>
  <c r="AH28"/>
  <c r="AF28" s="1"/>
  <c r="AR28"/>
  <c r="AP28" s="1"/>
  <c r="E29"/>
  <c r="H29"/>
  <c r="E32"/>
  <c r="X32"/>
  <c r="V32" s="1"/>
  <c r="C12"/>
  <c r="C15"/>
  <c r="C10"/>
  <c r="C20"/>
  <c r="X9"/>
  <c r="V9" s="1"/>
  <c r="E13"/>
  <c r="C13"/>
  <c r="AH9"/>
  <c r="AF9" s="1"/>
  <c r="X10"/>
  <c r="V10" s="1"/>
  <c r="AH10"/>
  <c r="AF10" s="1"/>
  <c r="AR10"/>
  <c r="AP10" s="1"/>
  <c r="C11"/>
  <c r="E12"/>
  <c r="H9"/>
  <c r="P7"/>
  <c r="AQ7"/>
  <c r="AK7"/>
  <c r="W7"/>
  <c r="E9"/>
  <c r="I9"/>
  <c r="T7"/>
  <c r="AG7"/>
  <c r="F9"/>
  <c r="E10"/>
  <c r="E11"/>
  <c r="E21"/>
  <c r="C25"/>
  <c r="E22"/>
  <c r="E23"/>
  <c r="E24"/>
  <c r="N32"/>
  <c r="L32" s="1"/>
  <c r="C26"/>
  <c r="C27"/>
  <c r="C28"/>
  <c r="C29"/>
  <c r="C30"/>
  <c r="C31"/>
  <c r="AR8"/>
  <c r="AP8" s="1"/>
  <c r="AH8"/>
  <c r="AF8" s="1"/>
  <c r="BF7"/>
  <c r="G8"/>
  <c r="H8"/>
  <c r="AI7"/>
  <c r="X8"/>
  <c r="V8" s="1"/>
  <c r="F8"/>
  <c r="E8"/>
  <c r="Y7"/>
  <c r="AA7"/>
  <c r="R7"/>
  <c r="AS7"/>
  <c r="S7"/>
  <c r="M7"/>
  <c r="Q7"/>
  <c r="U7"/>
  <c r="O7"/>
  <c r="M42"/>
  <c r="W42"/>
  <c r="AG42"/>
  <c r="AQ42"/>
  <c r="BA42"/>
  <c r="O42"/>
  <c r="Y42"/>
  <c r="AI42"/>
  <c r="AS42"/>
  <c r="BC42"/>
  <c r="C9" l="1"/>
  <c r="C8"/>
  <c r="BA7"/>
  <c r="D19"/>
  <c r="B19" s="1"/>
  <c r="F42"/>
  <c r="D27"/>
  <c r="B27" s="1"/>
  <c r="D32"/>
  <c r="B32" s="1"/>
  <c r="F41"/>
  <c r="J40"/>
  <c r="D24"/>
  <c r="B24" s="1"/>
  <c r="D11"/>
  <c r="B11" s="1"/>
  <c r="D20"/>
  <c r="B20" s="1"/>
  <c r="D23"/>
  <c r="B23" s="1"/>
  <c r="D28"/>
  <c r="B28" s="1"/>
  <c r="D29"/>
  <c r="B29" s="1"/>
  <c r="D25"/>
  <c r="B25" s="1"/>
  <c r="I40"/>
  <c r="I41"/>
  <c r="D17"/>
  <c r="B17" s="1"/>
  <c r="J41"/>
  <c r="D30"/>
  <c r="B30" s="1"/>
  <c r="J45"/>
  <c r="G41"/>
  <c r="K40"/>
  <c r="K41"/>
  <c r="AR42"/>
  <c r="D31"/>
  <c r="B31" s="1"/>
  <c r="H41"/>
  <c r="G42"/>
  <c r="I45"/>
  <c r="H42"/>
  <c r="K42"/>
  <c r="AH42"/>
  <c r="D21"/>
  <c r="B21" s="1"/>
  <c r="K7"/>
  <c r="J42"/>
  <c r="D16"/>
  <c r="B16" s="1"/>
  <c r="AP18"/>
  <c r="AP42" s="1"/>
  <c r="D13"/>
  <c r="B13" s="1"/>
  <c r="I42"/>
  <c r="G7"/>
  <c r="K45"/>
  <c r="H7"/>
  <c r="D15"/>
  <c r="B15" s="1"/>
  <c r="D18"/>
  <c r="B18" s="1"/>
  <c r="X42"/>
  <c r="F45"/>
  <c r="G45"/>
  <c r="D26"/>
  <c r="B26" s="1"/>
  <c r="D22"/>
  <c r="B22" s="1"/>
  <c r="D12"/>
  <c r="B12" s="1"/>
  <c r="D14"/>
  <c r="B14" s="1"/>
  <c r="H40"/>
  <c r="D10"/>
  <c r="B10" s="1"/>
  <c r="D9"/>
  <c r="G40"/>
  <c r="H45"/>
  <c r="D8"/>
  <c r="F40"/>
  <c r="X7"/>
  <c r="AR7"/>
  <c r="AH7"/>
  <c r="AF42"/>
  <c r="L42"/>
  <c r="E41"/>
  <c r="V42"/>
  <c r="C41"/>
  <c r="F7"/>
  <c r="E42"/>
  <c r="L7"/>
  <c r="E40"/>
  <c r="N7"/>
  <c r="N42"/>
  <c r="J7"/>
  <c r="I7"/>
  <c r="AF7"/>
  <c r="C42"/>
  <c r="E7"/>
  <c r="E45"/>
  <c r="V7"/>
  <c r="B9" l="1"/>
  <c r="C7"/>
  <c r="C40"/>
  <c r="C39" s="1"/>
  <c r="C45"/>
  <c r="B8"/>
  <c r="G24" i="9"/>
  <c r="F24"/>
  <c r="K88" i="4"/>
  <c r="K56"/>
  <c r="L56"/>
  <c r="L88"/>
  <c r="F39" i="12"/>
  <c r="F38" s="1"/>
  <c r="I46"/>
  <c r="G39"/>
  <c r="G38" s="1"/>
  <c r="J46"/>
  <c r="J39"/>
  <c r="J38" s="1"/>
  <c r="F46"/>
  <c r="H46"/>
  <c r="I39"/>
  <c r="I38" s="1"/>
  <c r="H39"/>
  <c r="H38" s="1"/>
  <c r="D41"/>
  <c r="B41" s="1"/>
  <c r="G46"/>
  <c r="K39"/>
  <c r="K38" s="1"/>
  <c r="K46"/>
  <c r="D42"/>
  <c r="B42" s="1"/>
  <c r="B43" s="1"/>
  <c r="D45"/>
  <c r="D40"/>
  <c r="E46"/>
  <c r="AP7"/>
  <c r="D7"/>
  <c r="E39"/>
  <c r="E38" s="1"/>
  <c r="B45" l="1"/>
  <c r="C46"/>
  <c r="D39"/>
  <c r="D38" s="1"/>
  <c r="J56" i="4"/>
  <c r="M56" s="1"/>
  <c r="J88"/>
  <c r="M88" s="1"/>
  <c r="B40" i="12"/>
  <c r="D46"/>
  <c r="B7"/>
  <c r="C38"/>
  <c r="B46" l="1"/>
  <c r="B39"/>
  <c r="B38" s="1"/>
  <c r="O28" i="9"/>
  <c r="N28"/>
  <c r="H10" l="1"/>
  <c r="AB10" i="4"/>
  <c r="AA10"/>
  <c r="I10" i="9"/>
  <c r="L74" i="4"/>
  <c r="G10" i="9"/>
  <c r="L42" i="4"/>
  <c r="K10" i="9"/>
  <c r="K74" i="4"/>
  <c r="F10" i="9"/>
  <c r="K42" i="4"/>
  <c r="J10" i="9"/>
  <c r="Z10" i="4" l="1"/>
  <c r="AC10" s="1"/>
  <c r="Q10" s="1"/>
  <c r="J74"/>
  <c r="M74" s="1"/>
  <c r="J42"/>
  <c r="M42" s="1"/>
  <c r="U13" l="1"/>
  <c r="T13" s="1"/>
  <c r="W13" s="1"/>
  <c r="AA13"/>
  <c r="AB13"/>
  <c r="F13" i="9"/>
  <c r="N13"/>
  <c r="J13"/>
  <c r="O13"/>
  <c r="G13"/>
  <c r="Z13" i="4" l="1"/>
  <c r="AC13" s="1"/>
  <c r="Q13" s="1"/>
  <c r="K13" i="9"/>
  <c r="AB12" i="4" l="1"/>
  <c r="AA12"/>
  <c r="L44"/>
  <c r="K44"/>
  <c r="Z12" l="1"/>
  <c r="AC12" s="1"/>
  <c r="Q12" s="1"/>
  <c r="J44"/>
  <c r="M44" s="1"/>
  <c r="AA9" l="1"/>
  <c r="AB9"/>
  <c r="E27" i="8"/>
  <c r="H9" i="9"/>
  <c r="I9"/>
  <c r="J9"/>
  <c r="G27" i="8"/>
  <c r="K9" i="9"/>
  <c r="H27" i="8"/>
  <c r="Z9" i="4" l="1"/>
  <c r="AC9" s="1"/>
  <c r="F27" i="8"/>
  <c r="V9" i="4" l="1"/>
  <c r="U9"/>
  <c r="N9" i="9"/>
  <c r="O9"/>
  <c r="E49" i="8"/>
  <c r="T9" i="4" l="1"/>
  <c r="W9" s="1"/>
  <c r="Q9" s="1"/>
  <c r="U11"/>
  <c r="V11"/>
  <c r="AA11"/>
  <c r="AB11"/>
  <c r="H11" i="9"/>
  <c r="O11"/>
  <c r="N11"/>
  <c r="K75" i="4"/>
  <c r="F11" i="9"/>
  <c r="G11"/>
  <c r="I11"/>
  <c r="K43" i="4"/>
  <c r="L43"/>
  <c r="L75"/>
  <c r="T11" l="1"/>
  <c r="W11" s="1"/>
  <c r="Z11"/>
  <c r="AC11" s="1"/>
  <c r="J75"/>
  <c r="M75" s="1"/>
  <c r="J43"/>
  <c r="M43" s="1"/>
  <c r="AA27"/>
  <c r="AB27" l="1"/>
  <c r="Z27" s="1"/>
  <c r="AC27" s="1"/>
  <c r="Q27" s="1"/>
  <c r="F27" i="9"/>
  <c r="Q11" i="4"/>
  <c r="G27" i="9"/>
  <c r="H27"/>
  <c r="I27"/>
  <c r="K59" i="4"/>
  <c r="L59"/>
  <c r="K91"/>
  <c r="L91"/>
  <c r="J59" l="1"/>
  <c r="M59" s="1"/>
  <c r="J91"/>
  <c r="M91" s="1"/>
  <c r="H19" i="9" l="1"/>
  <c r="AA19" i="4"/>
  <c r="I19" i="9"/>
  <c r="AB19" i="4"/>
  <c r="N19" i="9"/>
  <c r="O19"/>
  <c r="K83" i="4"/>
  <c r="K51"/>
  <c r="L51"/>
  <c r="L83"/>
  <c r="Z19" l="1"/>
  <c r="AC19" s="1"/>
  <c r="Q19" s="1"/>
  <c r="J83"/>
  <c r="M83" s="1"/>
  <c r="J51"/>
  <c r="M51" s="1"/>
  <c r="I31" i="9" l="1"/>
  <c r="H31"/>
  <c r="AB25" i="4" l="1"/>
  <c r="AA25"/>
  <c r="Z25" l="1"/>
  <c r="AC25" s="1"/>
  <c r="Q25" s="1"/>
  <c r="I32" l="1"/>
  <c r="H32"/>
  <c r="G32"/>
  <c r="F32"/>
  <c r="E32"/>
  <c r="D32"/>
  <c r="I31"/>
  <c r="H31"/>
  <c r="G31"/>
  <c r="F31"/>
  <c r="E31"/>
  <c r="D31"/>
  <c r="I30"/>
  <c r="H30"/>
  <c r="G30"/>
  <c r="F30"/>
  <c r="E30"/>
  <c r="D30"/>
  <c r="I29"/>
  <c r="H29"/>
  <c r="G29"/>
  <c r="F29"/>
  <c r="E29"/>
  <c r="D29"/>
  <c r="I28"/>
  <c r="H28"/>
  <c r="G28"/>
  <c r="F28"/>
  <c r="E28"/>
  <c r="D28"/>
  <c r="I27"/>
  <c r="H27"/>
  <c r="G27"/>
  <c r="F27"/>
  <c r="E27"/>
  <c r="D27"/>
  <c r="I26"/>
  <c r="H26"/>
  <c r="G26"/>
  <c r="F26"/>
  <c r="E26"/>
  <c r="D26"/>
  <c r="I25"/>
  <c r="H25"/>
  <c r="G25"/>
  <c r="F25"/>
  <c r="E25"/>
  <c r="D25"/>
  <c r="I24"/>
  <c r="H24"/>
  <c r="G24"/>
  <c r="F24"/>
  <c r="E24"/>
  <c r="D24"/>
  <c r="I23"/>
  <c r="H23"/>
  <c r="G23"/>
  <c r="F23"/>
  <c r="E23"/>
  <c r="D23"/>
  <c r="I22"/>
  <c r="H22"/>
  <c r="G22"/>
  <c r="F22"/>
  <c r="E22"/>
  <c r="D22"/>
  <c r="I21"/>
  <c r="H21"/>
  <c r="G21"/>
  <c r="F21"/>
  <c r="E21"/>
  <c r="D21"/>
  <c r="I20"/>
  <c r="H20"/>
  <c r="G20"/>
  <c r="F20"/>
  <c r="E20"/>
  <c r="D20"/>
  <c r="I19"/>
  <c r="H19"/>
  <c r="G19"/>
  <c r="F19"/>
  <c r="E19"/>
  <c r="D19"/>
  <c r="I18"/>
  <c r="H18"/>
  <c r="G18"/>
  <c r="F18"/>
  <c r="E18"/>
  <c r="D18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I12"/>
  <c r="H12"/>
  <c r="G12"/>
  <c r="F12"/>
  <c r="E12"/>
  <c r="D12"/>
  <c r="I11"/>
  <c r="H11"/>
  <c r="G11"/>
  <c r="F11"/>
  <c r="E11"/>
  <c r="D11"/>
  <c r="I10"/>
  <c r="H10"/>
  <c r="G10"/>
  <c r="F10"/>
  <c r="E10"/>
  <c r="D10"/>
  <c r="I9"/>
  <c r="H9"/>
  <c r="G9"/>
  <c r="F9"/>
  <c r="E9"/>
  <c r="D9"/>
  <c r="I8"/>
  <c r="H8"/>
  <c r="G8"/>
  <c r="F8"/>
  <c r="E8"/>
  <c r="D8"/>
  <c r="B41" i="5" l="1"/>
  <c r="B40"/>
  <c r="D7" i="8" l="1"/>
  <c r="G20" i="5" l="1"/>
  <c r="F20"/>
  <c r="D20"/>
  <c r="E20"/>
  <c r="E51" i="8"/>
  <c r="E33"/>
  <c r="E31"/>
  <c r="E46"/>
  <c r="E28"/>
  <c r="E43" l="1"/>
  <c r="E52"/>
  <c r="E15"/>
  <c r="E42"/>
  <c r="E24"/>
  <c r="E23"/>
  <c r="E10"/>
  <c r="E16"/>
  <c r="E45"/>
  <c r="E12"/>
  <c r="E13"/>
  <c r="E20"/>
  <c r="E14"/>
  <c r="E9"/>
  <c r="E19"/>
  <c r="E47"/>
  <c r="E22"/>
  <c r="E37"/>
  <c r="E21"/>
  <c r="E48"/>
  <c r="E34"/>
  <c r="E26" s="1"/>
  <c r="E18"/>
  <c r="E11"/>
  <c r="E25"/>
  <c r="B61" i="5"/>
  <c r="C20"/>
  <c r="E35" i="8" l="1"/>
  <c r="E44"/>
  <c r="E17"/>
  <c r="E8"/>
  <c r="E7"/>
  <c r="K15" i="9" l="1"/>
  <c r="K16"/>
  <c r="H52" i="8"/>
  <c r="K28" i="9"/>
  <c r="H51" i="8"/>
  <c r="H33"/>
  <c r="I28" i="9"/>
  <c r="L45" i="4"/>
  <c r="H43" i="8"/>
  <c r="J15" i="9"/>
  <c r="J16"/>
  <c r="G52" i="8"/>
  <c r="J28" i="9"/>
  <c r="G51" i="8"/>
  <c r="G33"/>
  <c r="G15"/>
  <c r="F20" i="9"/>
  <c r="H28"/>
  <c r="F22"/>
  <c r="F31"/>
  <c r="K45" i="4"/>
  <c r="G43" i="8"/>
  <c r="H24" l="1"/>
  <c r="G24"/>
  <c r="I32" i="9"/>
  <c r="H32"/>
  <c r="G10" i="8"/>
  <c r="H10"/>
  <c r="U8" i="4"/>
  <c r="V8"/>
  <c r="L48"/>
  <c r="H15" i="8"/>
  <c r="F15" s="1"/>
  <c r="M9" i="9"/>
  <c r="H42" i="8"/>
  <c r="L9" i="9"/>
  <c r="G42" i="8"/>
  <c r="H23"/>
  <c r="G23"/>
  <c r="AA26" i="4"/>
  <c r="AA23"/>
  <c r="AA15"/>
  <c r="F18" i="9"/>
  <c r="U18" i="4"/>
  <c r="AB26"/>
  <c r="AB23"/>
  <c r="AB15"/>
  <c r="AA8"/>
  <c r="AB18"/>
  <c r="G18" i="9"/>
  <c r="V18" i="4"/>
  <c r="AA18"/>
  <c r="AB8"/>
  <c r="G20" i="9"/>
  <c r="E20" s="1"/>
  <c r="G22"/>
  <c r="E22" s="1"/>
  <c r="G31"/>
  <c r="F43" i="8"/>
  <c r="F52"/>
  <c r="F33"/>
  <c r="J45" i="4"/>
  <c r="M45" s="1"/>
  <c r="F25" i="9"/>
  <c r="H26"/>
  <c r="H16"/>
  <c r="H16" i="8"/>
  <c r="O29" i="9"/>
  <c r="G26"/>
  <c r="K18"/>
  <c r="F30"/>
  <c r="F29"/>
  <c r="F23"/>
  <c r="G12" i="8"/>
  <c r="H18" i="9"/>
  <c r="G16" i="8"/>
  <c r="F51"/>
  <c r="H23" i="9"/>
  <c r="F26"/>
  <c r="H12"/>
  <c r="D12" s="1"/>
  <c r="F28"/>
  <c r="D28" s="1"/>
  <c r="J18"/>
  <c r="G25"/>
  <c r="N29"/>
  <c r="I26"/>
  <c r="I23"/>
  <c r="I25"/>
  <c r="F14"/>
  <c r="J32"/>
  <c r="G28" i="8"/>
  <c r="H13" i="9"/>
  <c r="N26"/>
  <c r="G46" i="8"/>
  <c r="H15" i="9"/>
  <c r="G21" i="8"/>
  <c r="G48"/>
  <c r="F15" i="9"/>
  <c r="G14" i="8"/>
  <c r="G34"/>
  <c r="O30" i="9"/>
  <c r="G16"/>
  <c r="M8"/>
  <c r="H37" i="8"/>
  <c r="H18"/>
  <c r="I8" i="9"/>
  <c r="H19" i="8"/>
  <c r="O23" i="9"/>
  <c r="H47" i="8"/>
  <c r="H22"/>
  <c r="F9" i="9"/>
  <c r="F21"/>
  <c r="D21" s="1"/>
  <c r="G11" i="8"/>
  <c r="G25"/>
  <c r="G30" i="9"/>
  <c r="G29"/>
  <c r="I16"/>
  <c r="G14"/>
  <c r="H20" i="8"/>
  <c r="G23" i="9"/>
  <c r="H12" i="8"/>
  <c r="I18" i="9"/>
  <c r="H13" i="8"/>
  <c r="H31"/>
  <c r="K8" i="9"/>
  <c r="H25"/>
  <c r="G45" i="8"/>
  <c r="N14" i="9"/>
  <c r="G9" i="8"/>
  <c r="F8" i="9"/>
  <c r="N30"/>
  <c r="F16"/>
  <c r="L8"/>
  <c r="G37" i="8"/>
  <c r="H8" i="9"/>
  <c r="G18" i="8"/>
  <c r="G19"/>
  <c r="N23" i="9"/>
  <c r="G47" i="8"/>
  <c r="G22"/>
  <c r="K32" i="9"/>
  <c r="H28" i="8"/>
  <c r="I13" i="9"/>
  <c r="O26"/>
  <c r="H46" i="8"/>
  <c r="I15" i="9"/>
  <c r="H21" i="8"/>
  <c r="H48"/>
  <c r="G15" i="9"/>
  <c r="H14" i="8"/>
  <c r="H34"/>
  <c r="H9"/>
  <c r="G8" i="9"/>
  <c r="G20" i="8"/>
  <c r="G13"/>
  <c r="G31"/>
  <c r="J8" i="9"/>
  <c r="H45" i="8"/>
  <c r="O14" i="9"/>
  <c r="I12"/>
  <c r="E12" s="1"/>
  <c r="G9"/>
  <c r="G21"/>
  <c r="E21" s="1"/>
  <c r="H11" i="8"/>
  <c r="G28" i="9"/>
  <c r="E28" s="1"/>
  <c r="H25" i="8"/>
  <c r="L87" i="4"/>
  <c r="K72"/>
  <c r="K57"/>
  <c r="L57"/>
  <c r="K48"/>
  <c r="K90"/>
  <c r="K77"/>
  <c r="K58"/>
  <c r="L77"/>
  <c r="L58"/>
  <c r="K80"/>
  <c r="K73"/>
  <c r="L72"/>
  <c r="K95"/>
  <c r="K63"/>
  <c r="K85"/>
  <c r="K53"/>
  <c r="K60"/>
  <c r="K92"/>
  <c r="K93"/>
  <c r="K78"/>
  <c r="K41"/>
  <c r="K40"/>
  <c r="L90"/>
  <c r="L76"/>
  <c r="L73"/>
  <c r="L63"/>
  <c r="L95"/>
  <c r="L53"/>
  <c r="L85"/>
  <c r="L92"/>
  <c r="L60"/>
  <c r="K94"/>
  <c r="K89"/>
  <c r="K61"/>
  <c r="K96"/>
  <c r="K64"/>
  <c r="K87"/>
  <c r="K55"/>
  <c r="K84"/>
  <c r="K52"/>
  <c r="K82"/>
  <c r="K50"/>
  <c r="L80"/>
  <c r="L41"/>
  <c r="L40"/>
  <c r="L61"/>
  <c r="K86"/>
  <c r="K54"/>
  <c r="K79"/>
  <c r="K47"/>
  <c r="L94"/>
  <c r="L93"/>
  <c r="L89"/>
  <c r="L78"/>
  <c r="L55"/>
  <c r="L52"/>
  <c r="L84"/>
  <c r="L50"/>
  <c r="L82"/>
  <c r="K76"/>
  <c r="J76" s="1"/>
  <c r="M76" s="1"/>
  <c r="L64"/>
  <c r="L96"/>
  <c r="L54"/>
  <c r="L86"/>
  <c r="L47"/>
  <c r="L79"/>
  <c r="K24"/>
  <c r="L24"/>
  <c r="L32"/>
  <c r="L8"/>
  <c r="K10"/>
  <c r="K18"/>
  <c r="L10"/>
  <c r="L18"/>
  <c r="K32"/>
  <c r="K8"/>
  <c r="K16"/>
  <c r="K12"/>
  <c r="K31"/>
  <c r="K28"/>
  <c r="K21"/>
  <c r="L26"/>
  <c r="L12"/>
  <c r="L31"/>
  <c r="L28"/>
  <c r="L21"/>
  <c r="K30"/>
  <c r="K29"/>
  <c r="K27"/>
  <c r="K25"/>
  <c r="K14"/>
  <c r="K11"/>
  <c r="D20" i="9"/>
  <c r="K20" i="4"/>
  <c r="L16"/>
  <c r="L11"/>
  <c r="L20"/>
  <c r="K23"/>
  <c r="K9"/>
  <c r="K19"/>
  <c r="K15"/>
  <c r="L30"/>
  <c r="L29"/>
  <c r="L27"/>
  <c r="L25"/>
  <c r="L14"/>
  <c r="L9"/>
  <c r="L19"/>
  <c r="L15"/>
  <c r="K26"/>
  <c r="K13"/>
  <c r="D22" i="9"/>
  <c r="K22" i="4"/>
  <c r="L23"/>
  <c r="L13"/>
  <c r="L22"/>
  <c r="E24" i="9"/>
  <c r="D19"/>
  <c r="D24"/>
  <c r="F31" i="8" l="1"/>
  <c r="F24"/>
  <c r="J19" i="4"/>
  <c r="J48"/>
  <c r="M48" s="1"/>
  <c r="F10" i="8"/>
  <c r="U7" i="4"/>
  <c r="T8"/>
  <c r="W8" s="1"/>
  <c r="M7" i="9"/>
  <c r="L7"/>
  <c r="H35" i="8"/>
  <c r="F23"/>
  <c r="F42"/>
  <c r="C22" i="9"/>
  <c r="F12" i="8"/>
  <c r="F22"/>
  <c r="E18" i="9"/>
  <c r="J27" i="4"/>
  <c r="Z26"/>
  <c r="AC26" s="1"/>
  <c r="Q26" s="1"/>
  <c r="C20" i="9"/>
  <c r="Z15" i="4"/>
  <c r="AC15" s="1"/>
  <c r="Q15" s="1"/>
  <c r="AB7"/>
  <c r="Z18"/>
  <c r="AC18" s="1"/>
  <c r="Z23"/>
  <c r="AC23" s="1"/>
  <c r="Q23" s="1"/>
  <c r="T18"/>
  <c r="W18" s="1"/>
  <c r="Z8"/>
  <c r="AA7"/>
  <c r="V7"/>
  <c r="S7"/>
  <c r="E15" i="9"/>
  <c r="F16" i="8"/>
  <c r="J80" i="4"/>
  <c r="M80" s="1"/>
  <c r="F47" i="8"/>
  <c r="D15" i="9"/>
  <c r="F20" i="8"/>
  <c r="F19"/>
  <c r="J87" i="4"/>
  <c r="M87" s="1"/>
  <c r="F13" i="8"/>
  <c r="H44"/>
  <c r="J90" i="4"/>
  <c r="M90" s="1"/>
  <c r="H8" i="8"/>
  <c r="F18"/>
  <c r="G17"/>
  <c r="F34"/>
  <c r="F21"/>
  <c r="F45"/>
  <c r="G44"/>
  <c r="F14"/>
  <c r="F28"/>
  <c r="G26"/>
  <c r="H26"/>
  <c r="F37"/>
  <c r="G35"/>
  <c r="F25"/>
  <c r="F46"/>
  <c r="G8"/>
  <c r="F11"/>
  <c r="H17"/>
  <c r="F48"/>
  <c r="J72" i="4"/>
  <c r="M72" s="1"/>
  <c r="J73"/>
  <c r="M73" s="1"/>
  <c r="J57"/>
  <c r="M57" s="1"/>
  <c r="J77"/>
  <c r="M77" s="1"/>
  <c r="J58"/>
  <c r="M58" s="1"/>
  <c r="L71"/>
  <c r="J79"/>
  <c r="M79" s="1"/>
  <c r="J50"/>
  <c r="M50" s="1"/>
  <c r="J55"/>
  <c r="M55" s="1"/>
  <c r="J61"/>
  <c r="M61" s="1"/>
  <c r="J92"/>
  <c r="M92" s="1"/>
  <c r="J63"/>
  <c r="M63" s="1"/>
  <c r="J54"/>
  <c r="M54" s="1"/>
  <c r="J82"/>
  <c r="M82" s="1"/>
  <c r="J89"/>
  <c r="M89" s="1"/>
  <c r="J78"/>
  <c r="M78" s="1"/>
  <c r="J60"/>
  <c r="M60" s="1"/>
  <c r="J95"/>
  <c r="M95" s="1"/>
  <c r="J86"/>
  <c r="M86" s="1"/>
  <c r="J52"/>
  <c r="M52" s="1"/>
  <c r="J64"/>
  <c r="M64" s="1"/>
  <c r="J94"/>
  <c r="M94" s="1"/>
  <c r="J93"/>
  <c r="M93" s="1"/>
  <c r="J53"/>
  <c r="M53" s="1"/>
  <c r="K71"/>
  <c r="J47"/>
  <c r="M47" s="1"/>
  <c r="J84"/>
  <c r="M84" s="1"/>
  <c r="J96"/>
  <c r="M96" s="1"/>
  <c r="J41"/>
  <c r="M41" s="1"/>
  <c r="J85"/>
  <c r="M85" s="1"/>
  <c r="J26"/>
  <c r="J24"/>
  <c r="J8"/>
  <c r="M8" s="1"/>
  <c r="J32"/>
  <c r="C21" i="9"/>
  <c r="J18" i="4"/>
  <c r="J10"/>
  <c r="J31"/>
  <c r="J13"/>
  <c r="J9"/>
  <c r="J11"/>
  <c r="J29"/>
  <c r="J21"/>
  <c r="J12"/>
  <c r="J23"/>
  <c r="J14"/>
  <c r="J30"/>
  <c r="J16"/>
  <c r="J22"/>
  <c r="J15"/>
  <c r="J20"/>
  <c r="J25"/>
  <c r="J28"/>
  <c r="D16" i="9"/>
  <c r="D32"/>
  <c r="C24"/>
  <c r="E27"/>
  <c r="E14"/>
  <c r="E32"/>
  <c r="D18"/>
  <c r="E23"/>
  <c r="D25"/>
  <c r="E29"/>
  <c r="E31"/>
  <c r="E26"/>
  <c r="D27"/>
  <c r="D31"/>
  <c r="E25"/>
  <c r="D26"/>
  <c r="O7"/>
  <c r="K7"/>
  <c r="C28"/>
  <c r="E10"/>
  <c r="N7"/>
  <c r="D13"/>
  <c r="D30"/>
  <c r="C12"/>
  <c r="E13"/>
  <c r="E30"/>
  <c r="D10"/>
  <c r="E19"/>
  <c r="C19" s="1"/>
  <c r="E11"/>
  <c r="E16"/>
  <c r="D23"/>
  <c r="D29"/>
  <c r="I7"/>
  <c r="D11"/>
  <c r="D14"/>
  <c r="J7"/>
  <c r="H7" i="8"/>
  <c r="G7"/>
  <c r="G7" i="9"/>
  <c r="E9"/>
  <c r="E8"/>
  <c r="H7"/>
  <c r="D9"/>
  <c r="D8"/>
  <c r="F7"/>
  <c r="C15" l="1"/>
  <c r="F35" i="8"/>
  <c r="C18" i="9"/>
  <c r="Q18" i="4"/>
  <c r="T7"/>
  <c r="AC8"/>
  <c r="AC7" s="1"/>
  <c r="Z7"/>
  <c r="W7"/>
  <c r="F44" i="8"/>
  <c r="F17"/>
  <c r="F26"/>
  <c r="J71" i="4"/>
  <c r="M71"/>
  <c r="C32" i="9"/>
  <c r="C16"/>
  <c r="C14"/>
  <c r="C27"/>
  <c r="C25"/>
  <c r="C23"/>
  <c r="C29"/>
  <c r="C26"/>
  <c r="C31"/>
  <c r="C30"/>
  <c r="C10"/>
  <c r="C13"/>
  <c r="C11"/>
  <c r="C9"/>
  <c r="D7"/>
  <c r="C8"/>
  <c r="C15" i="4"/>
  <c r="Q7" l="1"/>
  <c r="Q8"/>
  <c r="C7" i="9"/>
  <c r="C30" i="4"/>
  <c r="C26"/>
  <c r="C22"/>
  <c r="C18"/>
  <c r="C19"/>
  <c r="C20"/>
  <c r="C21"/>
  <c r="C28"/>
  <c r="C27"/>
  <c r="C24"/>
  <c r="C23"/>
  <c r="C29"/>
  <c r="C25"/>
  <c r="C32"/>
  <c r="C31"/>
  <c r="G6" i="8" l="1"/>
  <c r="H6" l="1"/>
  <c r="F9"/>
  <c r="F8" s="1"/>
  <c r="D6" l="1"/>
  <c r="F7"/>
  <c r="E6"/>
  <c r="F6" l="1"/>
  <c r="C16" i="4" l="1"/>
  <c r="E8" i="5"/>
  <c r="G8"/>
  <c r="C7"/>
  <c r="D13"/>
  <c r="E7"/>
  <c r="C11"/>
  <c r="C19"/>
  <c r="D18"/>
  <c r="D12"/>
  <c r="D9"/>
  <c r="C14"/>
  <c r="E19"/>
  <c r="E17"/>
  <c r="E15"/>
  <c r="E13"/>
  <c r="E11"/>
  <c r="E9"/>
  <c r="C13"/>
  <c r="C17"/>
  <c r="F19"/>
  <c r="F18"/>
  <c r="F17"/>
  <c r="F16"/>
  <c r="F15"/>
  <c r="F14"/>
  <c r="F13"/>
  <c r="F12"/>
  <c r="F11"/>
  <c r="F10"/>
  <c r="F9"/>
  <c r="F8"/>
  <c r="C15"/>
  <c r="D19"/>
  <c r="D17"/>
  <c r="D15"/>
  <c r="D10"/>
  <c r="D8"/>
  <c r="C9"/>
  <c r="C18"/>
  <c r="E18"/>
  <c r="E16"/>
  <c r="E14"/>
  <c r="E10"/>
  <c r="G7"/>
  <c r="C10"/>
  <c r="C12"/>
  <c r="C16"/>
  <c r="G19"/>
  <c r="G18"/>
  <c r="G16"/>
  <c r="G15"/>
  <c r="G14"/>
  <c r="G12"/>
  <c r="G11"/>
  <c r="G10"/>
  <c r="G9"/>
  <c r="B30"/>
  <c r="B34"/>
  <c r="B38"/>
  <c r="B39"/>
  <c r="B37"/>
  <c r="B36"/>
  <c r="B35"/>
  <c r="B33"/>
  <c r="B32"/>
  <c r="B31"/>
  <c r="M11" i="4"/>
  <c r="M29"/>
  <c r="M25"/>
  <c r="M31"/>
  <c r="M12"/>
  <c r="M21"/>
  <c r="M26"/>
  <c r="M30"/>
  <c r="M13"/>
  <c r="K7"/>
  <c r="M14"/>
  <c r="M19"/>
  <c r="M23"/>
  <c r="M28"/>
  <c r="M18"/>
  <c r="M16"/>
  <c r="M20"/>
  <c r="M24"/>
  <c r="M10"/>
  <c r="M15"/>
  <c r="M22"/>
  <c r="M27"/>
  <c r="M32"/>
  <c r="C14"/>
  <c r="C11"/>
  <c r="C10"/>
  <c r="L7"/>
  <c r="I7"/>
  <c r="C13"/>
  <c r="C12"/>
  <c r="C9"/>
  <c r="H7"/>
  <c r="D7"/>
  <c r="M9"/>
  <c r="E7"/>
  <c r="G39"/>
  <c r="B19" i="5" l="1"/>
  <c r="B58"/>
  <c r="B54"/>
  <c r="B9"/>
  <c r="B10"/>
  <c r="B18"/>
  <c r="B20"/>
  <c r="B14"/>
  <c r="B15"/>
  <c r="B49"/>
  <c r="B57"/>
  <c r="C8"/>
  <c r="B8" s="1"/>
  <c r="E12"/>
  <c r="E6" s="1"/>
  <c r="G13"/>
  <c r="G17"/>
  <c r="B17" s="1"/>
  <c r="D16"/>
  <c r="B16" s="1"/>
  <c r="D11"/>
  <c r="B11" s="1"/>
  <c r="B60"/>
  <c r="B51"/>
  <c r="B48"/>
  <c r="B52"/>
  <c r="B55"/>
  <c r="J7" i="4"/>
  <c r="M7"/>
  <c r="G6" i="5" l="1"/>
  <c r="C6"/>
  <c r="B12"/>
  <c r="B13"/>
  <c r="F39" i="4" l="1"/>
  <c r="E39"/>
  <c r="H39"/>
  <c r="C40"/>
  <c r="D39"/>
  <c r="K39" l="1"/>
  <c r="I39"/>
  <c r="L39"/>
  <c r="C39"/>
  <c r="J40"/>
  <c r="M40" s="1"/>
  <c r="M39" l="1"/>
  <c r="J39"/>
  <c r="F7" l="1"/>
  <c r="B29" i="5"/>
  <c r="B50"/>
  <c r="B59"/>
  <c r="B56"/>
  <c r="B53"/>
  <c r="B47" l="1"/>
  <c r="G7" i="4"/>
  <c r="C8"/>
  <c r="C7" s="1"/>
  <c r="E7" i="9" l="1"/>
  <c r="Z8" i="2" l="1"/>
  <c r="AS8"/>
  <c r="AM8"/>
  <c r="BG8"/>
  <c r="AV8"/>
  <c r="Q8"/>
  <c r="AX8"/>
  <c r="O8"/>
  <c r="AY8"/>
  <c r="U8"/>
  <c r="AC8"/>
  <c r="BI8"/>
  <c r="BH8"/>
  <c r="S8"/>
  <c r="P8"/>
  <c r="BF8"/>
  <c r="BE8"/>
  <c r="AW8"/>
  <c r="AU8"/>
  <c r="AI8"/>
  <c r="AT8"/>
  <c r="AK8"/>
  <c r="AQ8"/>
  <c r="AD8"/>
  <c r="R8"/>
  <c r="AN8"/>
  <c r="AJ8"/>
  <c r="T8"/>
  <c r="AO8"/>
  <c r="AG8"/>
  <c r="AB8"/>
  <c r="Y8"/>
  <c r="AL8"/>
  <c r="I8" l="1"/>
  <c r="H8"/>
  <c r="AR8"/>
  <c r="AP8" s="1"/>
  <c r="J8"/>
  <c r="AH8"/>
  <c r="AF8" s="1"/>
  <c r="N8"/>
  <c r="L8" l="1"/>
  <c r="BC8" l="1"/>
  <c r="BD8"/>
  <c r="AA8"/>
  <c r="AE8"/>
  <c r="BA8"/>
  <c r="K8" l="1"/>
  <c r="G8"/>
  <c r="X8"/>
  <c r="F8"/>
  <c r="C8"/>
  <c r="BB8"/>
  <c r="E8"/>
  <c r="AZ8" l="1"/>
  <c r="D8"/>
  <c r="V8"/>
  <c r="B8" l="1"/>
  <c r="W24"/>
  <c r="AG24"/>
  <c r="AQ24"/>
  <c r="BA24"/>
  <c r="W28"/>
  <c r="AG28"/>
  <c r="AQ28"/>
  <c r="BA28"/>
  <c r="O24"/>
  <c r="Y24"/>
  <c r="AI24"/>
  <c r="AS24"/>
  <c r="BC24"/>
  <c r="P24"/>
  <c r="Z24"/>
  <c r="AJ24"/>
  <c r="AT24"/>
  <c r="BD24"/>
  <c r="Q24"/>
  <c r="AA24"/>
  <c r="AK24"/>
  <c r="AU24"/>
  <c r="BE24"/>
  <c r="R24"/>
  <c r="AB24"/>
  <c r="AL24"/>
  <c r="AV24"/>
  <c r="BF24"/>
  <c r="S24"/>
  <c r="AC24"/>
  <c r="AM24"/>
  <c r="AW24"/>
  <c r="BG24"/>
  <c r="T24"/>
  <c r="AD24"/>
  <c r="AN24"/>
  <c r="AX24"/>
  <c r="BH24"/>
  <c r="U24"/>
  <c r="AE24"/>
  <c r="AO24"/>
  <c r="AY24"/>
  <c r="BI24"/>
  <c r="O28"/>
  <c r="Y28"/>
  <c r="AI28"/>
  <c r="AS28"/>
  <c r="BC28"/>
  <c r="P28"/>
  <c r="Z28"/>
  <c r="AJ28"/>
  <c r="AT28"/>
  <c r="BD28"/>
  <c r="Q28"/>
  <c r="AA28"/>
  <c r="AK28"/>
  <c r="AU28"/>
  <c r="BE28"/>
  <c r="R28"/>
  <c r="AB28"/>
  <c r="AL28"/>
  <c r="AV28"/>
  <c r="BF28"/>
  <c r="S28"/>
  <c r="AC28"/>
  <c r="AM28"/>
  <c r="AW28"/>
  <c r="BG28"/>
  <c r="T28"/>
  <c r="AD28"/>
  <c r="AN28"/>
  <c r="AX28"/>
  <c r="BH28"/>
  <c r="U28"/>
  <c r="AE28"/>
  <c r="AO28"/>
  <c r="AY28"/>
  <c r="BI28"/>
  <c r="W15"/>
  <c r="AG15"/>
  <c r="AQ15"/>
  <c r="BA15"/>
  <c r="W18"/>
  <c r="AG18"/>
  <c r="AQ18"/>
  <c r="BA18"/>
  <c r="W19"/>
  <c r="AG19"/>
  <c r="AQ19"/>
  <c r="BA19"/>
  <c r="W20"/>
  <c r="AG20"/>
  <c r="AQ20"/>
  <c r="BA20"/>
  <c r="W21"/>
  <c r="AG21"/>
  <c r="AQ21"/>
  <c r="BA21"/>
  <c r="W22"/>
  <c r="AG22"/>
  <c r="AQ22"/>
  <c r="BA22"/>
  <c r="W31"/>
  <c r="AG31"/>
  <c r="AQ31"/>
  <c r="BA31"/>
  <c r="M32"/>
  <c r="W32"/>
  <c r="AG32"/>
  <c r="AQ32"/>
  <c r="BA32"/>
  <c r="O15"/>
  <c r="Y15"/>
  <c r="AI15"/>
  <c r="AS15"/>
  <c r="BC15"/>
  <c r="P15"/>
  <c r="Z15"/>
  <c r="AJ15"/>
  <c r="AT15"/>
  <c r="BD15"/>
  <c r="Q15"/>
  <c r="AA15"/>
  <c r="AK15"/>
  <c r="AU15"/>
  <c r="BE15"/>
  <c r="R15"/>
  <c r="AB15"/>
  <c r="AL15"/>
  <c r="AV15"/>
  <c r="BF15"/>
  <c r="S15"/>
  <c r="AC15"/>
  <c r="AM15"/>
  <c r="AW15"/>
  <c r="BG15"/>
  <c r="T15"/>
  <c r="AD15"/>
  <c r="AN15"/>
  <c r="AX15"/>
  <c r="BH15"/>
  <c r="U15"/>
  <c r="AE15"/>
  <c r="AO15"/>
  <c r="AY15"/>
  <c r="BI15"/>
  <c r="O18"/>
  <c r="Y18"/>
  <c r="AI18"/>
  <c r="AS18"/>
  <c r="BC18"/>
  <c r="P18"/>
  <c r="Z18"/>
  <c r="AJ18"/>
  <c r="AT18"/>
  <c r="BD18"/>
  <c r="Q18"/>
  <c r="AA18"/>
  <c r="AK18"/>
  <c r="AU18"/>
  <c r="BE18"/>
  <c r="R18"/>
  <c r="AB18"/>
  <c r="AL18"/>
  <c r="AV18"/>
  <c r="BF18"/>
  <c r="S18"/>
  <c r="AC18"/>
  <c r="AM18"/>
  <c r="AW18"/>
  <c r="BG18"/>
  <c r="T18"/>
  <c r="AD18"/>
  <c r="AN18"/>
  <c r="AX18"/>
  <c r="BH18"/>
  <c r="U18"/>
  <c r="AE18"/>
  <c r="AO18"/>
  <c r="AY18"/>
  <c r="BI18"/>
  <c r="O19"/>
  <c r="Y19"/>
  <c r="AI19"/>
  <c r="AS19"/>
  <c r="BC19"/>
  <c r="P19"/>
  <c r="Z19"/>
  <c r="AJ19"/>
  <c r="AT19"/>
  <c r="BD19"/>
  <c r="Q19"/>
  <c r="AA19"/>
  <c r="AK19"/>
  <c r="AU19"/>
  <c r="BE19"/>
  <c r="R19"/>
  <c r="AB19"/>
  <c r="AL19"/>
  <c r="AV19"/>
  <c r="BF19"/>
  <c r="S19"/>
  <c r="AC19"/>
  <c r="AM19"/>
  <c r="AW19"/>
  <c r="BG19"/>
  <c r="T19"/>
  <c r="AD19"/>
  <c r="AN19"/>
  <c r="AX19"/>
  <c r="BH19"/>
  <c r="U19"/>
  <c r="AE19"/>
  <c r="AO19"/>
  <c r="AY19"/>
  <c r="BI19"/>
  <c r="O20"/>
  <c r="Y20"/>
  <c r="AI20"/>
  <c r="AS20"/>
  <c r="BC20"/>
  <c r="P20"/>
  <c r="Z20"/>
  <c r="AJ20"/>
  <c r="AT20"/>
  <c r="BD20"/>
  <c r="Q20"/>
  <c r="AA20"/>
  <c r="AK20"/>
  <c r="AU20"/>
  <c r="BE20"/>
  <c r="R20"/>
  <c r="AB20"/>
  <c r="AL20"/>
  <c r="AV20"/>
  <c r="BF20"/>
  <c r="S20"/>
  <c r="AC20"/>
  <c r="AM20"/>
  <c r="AW20"/>
  <c r="BG20"/>
  <c r="T20"/>
  <c r="AD20"/>
  <c r="AN20"/>
  <c r="AX20"/>
  <c r="BH20"/>
  <c r="U20"/>
  <c r="AE20"/>
  <c r="AO20"/>
  <c r="AY20"/>
  <c r="BI20"/>
  <c r="O21"/>
  <c r="Y21"/>
  <c r="AI21"/>
  <c r="AS21"/>
  <c r="BC21"/>
  <c r="P21"/>
  <c r="Z21"/>
  <c r="AJ21"/>
  <c r="AT21"/>
  <c r="BD21"/>
  <c r="Q21"/>
  <c r="AA21"/>
  <c r="AK21"/>
  <c r="AU21"/>
  <c r="BE21"/>
  <c r="R21"/>
  <c r="AB21"/>
  <c r="AL21"/>
  <c r="AV21"/>
  <c r="BF21"/>
  <c r="S21"/>
  <c r="AC21"/>
  <c r="AM21"/>
  <c r="AW21"/>
  <c r="BG21"/>
  <c r="T21"/>
  <c r="AD21"/>
  <c r="AN21"/>
  <c r="AX21"/>
  <c r="BH21"/>
  <c r="U21"/>
  <c r="AE21"/>
  <c r="AO21"/>
  <c r="AY21"/>
  <c r="BI21"/>
  <c r="O22"/>
  <c r="Y22"/>
  <c r="AI22"/>
  <c r="AS22"/>
  <c r="BC22"/>
  <c r="P22"/>
  <c r="Z22"/>
  <c r="AJ22"/>
  <c r="AT22"/>
  <c r="BD22"/>
  <c r="Q22"/>
  <c r="AA22"/>
  <c r="AK22"/>
  <c r="AU22"/>
  <c r="BE22"/>
  <c r="R22"/>
  <c r="AB22"/>
  <c r="AL22"/>
  <c r="AV22"/>
  <c r="BF22"/>
  <c r="S22"/>
  <c r="AC22"/>
  <c r="AM22"/>
  <c r="AW22"/>
  <c r="BG22"/>
  <c r="T22"/>
  <c r="AD22"/>
  <c r="AN22"/>
  <c r="AX22"/>
  <c r="BH22"/>
  <c r="U22"/>
  <c r="AE22"/>
  <c r="AO22"/>
  <c r="AY22"/>
  <c r="BI22"/>
  <c r="O31"/>
  <c r="Y31"/>
  <c r="AI31"/>
  <c r="AS31"/>
  <c r="BC31"/>
  <c r="P31"/>
  <c r="Z31"/>
  <c r="AJ31"/>
  <c r="AT31"/>
  <c r="BD31"/>
  <c r="Q31"/>
  <c r="AA31"/>
  <c r="AK31"/>
  <c r="AU31"/>
  <c r="BE31"/>
  <c r="R31"/>
  <c r="AB31"/>
  <c r="AL31"/>
  <c r="AV31"/>
  <c r="BF31"/>
  <c r="S31"/>
  <c r="AC31"/>
  <c r="AM31"/>
  <c r="AW31"/>
  <c r="BG31"/>
  <c r="T31"/>
  <c r="AD31"/>
  <c r="AN31"/>
  <c r="AX31"/>
  <c r="BH31"/>
  <c r="U31"/>
  <c r="AE31"/>
  <c r="AO31"/>
  <c r="AY31"/>
  <c r="BI31"/>
  <c r="O32"/>
  <c r="Y32"/>
  <c r="AI32"/>
  <c r="AS32"/>
  <c r="BC32"/>
  <c r="P32"/>
  <c r="Z32"/>
  <c r="AJ32"/>
  <c r="AT32"/>
  <c r="BD32"/>
  <c r="Q32"/>
  <c r="AA32"/>
  <c r="AK32"/>
  <c r="AU32"/>
  <c r="BE32"/>
  <c r="R32"/>
  <c r="AB32"/>
  <c r="AL32"/>
  <c r="AV32"/>
  <c r="BF32"/>
  <c r="S32"/>
  <c r="AC32"/>
  <c r="AM32"/>
  <c r="AW32"/>
  <c r="BG32"/>
  <c r="T32"/>
  <c r="AD32"/>
  <c r="AN32"/>
  <c r="AX32"/>
  <c r="BH32"/>
  <c r="U32"/>
  <c r="AE32"/>
  <c r="AO32"/>
  <c r="AY32"/>
  <c r="BI32"/>
  <c r="BA42" l="1"/>
  <c r="AR15"/>
  <c r="AP15" s="1"/>
  <c r="N24"/>
  <c r="L24" s="1"/>
  <c r="AH24"/>
  <c r="AF24" s="1"/>
  <c r="N18"/>
  <c r="L18" s="1"/>
  <c r="U42"/>
  <c r="Z42"/>
  <c r="AH22"/>
  <c r="AF22" s="1"/>
  <c r="AM42"/>
  <c r="Q42"/>
  <c r="AD42"/>
  <c r="BE42"/>
  <c r="AR24"/>
  <c r="AP24" s="1"/>
  <c r="BB15"/>
  <c r="AZ15" s="1"/>
  <c r="N15"/>
  <c r="L15" s="1"/>
  <c r="X15"/>
  <c r="V15" s="1"/>
  <c r="AH15"/>
  <c r="AF15" s="1"/>
  <c r="M42"/>
  <c r="W42"/>
  <c r="AG42"/>
  <c r="AQ42"/>
  <c r="AR28"/>
  <c r="AP28" s="1"/>
  <c r="BB28"/>
  <c r="AZ28" s="1"/>
  <c r="N28"/>
  <c r="L28" s="1"/>
  <c r="X28"/>
  <c r="V28" s="1"/>
  <c r="AH28"/>
  <c r="AF28" s="1"/>
  <c r="BB24"/>
  <c r="AZ24" s="1"/>
  <c r="X24"/>
  <c r="V24" s="1"/>
  <c r="AA42"/>
  <c r="AS42"/>
  <c r="X20"/>
  <c r="V20" s="1"/>
  <c r="AH19"/>
  <c r="AF19" s="1"/>
  <c r="AR19"/>
  <c r="AP19" s="1"/>
  <c r="BB19"/>
  <c r="AZ19" s="1"/>
  <c r="N19"/>
  <c r="L19" s="1"/>
  <c r="AH18"/>
  <c r="AF18" s="1"/>
  <c r="N22"/>
  <c r="L22" s="1"/>
  <c r="BB22"/>
  <c r="AZ22" s="1"/>
  <c r="BC42"/>
  <c r="AK42"/>
  <c r="BB31"/>
  <c r="AZ31" s="1"/>
  <c r="X22"/>
  <c r="V22" s="1"/>
  <c r="N21"/>
  <c r="L21" s="1"/>
  <c r="AR20"/>
  <c r="AP20" s="1"/>
  <c r="X18"/>
  <c r="V18" s="1"/>
  <c r="AR31"/>
  <c r="AP31" s="1"/>
  <c r="N31"/>
  <c r="L31" s="1"/>
  <c r="X31"/>
  <c r="V31" s="1"/>
  <c r="AR22"/>
  <c r="AP22" s="1"/>
  <c r="O42"/>
  <c r="BF42"/>
  <c r="X21"/>
  <c r="V21" s="1"/>
  <c r="AH21"/>
  <c r="AF21" s="1"/>
  <c r="AR21"/>
  <c r="AP21" s="1"/>
  <c r="BB20"/>
  <c r="AZ20" s="1"/>
  <c r="N20"/>
  <c r="L20" s="1"/>
  <c r="AH20"/>
  <c r="AF20" s="1"/>
  <c r="BD42"/>
  <c r="X19"/>
  <c r="V19" s="1"/>
  <c r="BG42"/>
  <c r="AR18"/>
  <c r="AP18" s="1"/>
  <c r="BB18"/>
  <c r="AZ18" s="1"/>
  <c r="AT42"/>
  <c r="R42"/>
  <c r="AI42"/>
  <c r="BB21"/>
  <c r="AZ21" s="1"/>
  <c r="AR32"/>
  <c r="AP32" s="1"/>
  <c r="BH42"/>
  <c r="T42"/>
  <c r="AL42"/>
  <c r="P42"/>
  <c r="Y42"/>
  <c r="AH31"/>
  <c r="AF31" s="1"/>
  <c r="AO42"/>
  <c r="AX42"/>
  <c r="S42"/>
  <c r="AB42"/>
  <c r="AU42"/>
  <c r="AE42"/>
  <c r="AW42"/>
  <c r="H24"/>
  <c r="E22"/>
  <c r="G28"/>
  <c r="X32"/>
  <c r="V32" s="1"/>
  <c r="I22"/>
  <c r="C31"/>
  <c r="C15"/>
  <c r="K18"/>
  <c r="E18"/>
  <c r="E21"/>
  <c r="G18"/>
  <c r="J24"/>
  <c r="K22"/>
  <c r="J19"/>
  <c r="F32"/>
  <c r="E32"/>
  <c r="I18"/>
  <c r="C21"/>
  <c r="C19"/>
  <c r="E28"/>
  <c r="F24"/>
  <c r="H32"/>
  <c r="G22"/>
  <c r="H19"/>
  <c r="F19"/>
  <c r="K28"/>
  <c r="I28"/>
  <c r="AV42"/>
  <c r="AC42"/>
  <c r="AY42"/>
  <c r="N32"/>
  <c r="L32" s="1"/>
  <c r="AJ42"/>
  <c r="J32"/>
  <c r="H31"/>
  <c r="F22"/>
  <c r="J21"/>
  <c r="F21"/>
  <c r="H20"/>
  <c r="K19"/>
  <c r="G19"/>
  <c r="I15"/>
  <c r="E15"/>
  <c r="C22"/>
  <c r="K24"/>
  <c r="G32"/>
  <c r="K31"/>
  <c r="G31"/>
  <c r="H22"/>
  <c r="I21"/>
  <c r="I20"/>
  <c r="I19"/>
  <c r="J18"/>
  <c r="J15"/>
  <c r="F15"/>
  <c r="C32"/>
  <c r="F28"/>
  <c r="C24"/>
  <c r="J31"/>
  <c r="F31"/>
  <c r="J22"/>
  <c r="H21"/>
  <c r="J20"/>
  <c r="F20"/>
  <c r="K15"/>
  <c r="G15"/>
  <c r="C18"/>
  <c r="H28"/>
  <c r="G24"/>
  <c r="C28"/>
  <c r="AH32"/>
  <c r="I31"/>
  <c r="E31"/>
  <c r="K21"/>
  <c r="G21"/>
  <c r="K20"/>
  <c r="G20"/>
  <c r="F18"/>
  <c r="H15"/>
  <c r="C20"/>
  <c r="J28"/>
  <c r="I24"/>
  <c r="E24"/>
  <c r="K32"/>
  <c r="BB32"/>
  <c r="AZ32" s="1"/>
  <c r="I32"/>
  <c r="AN42"/>
  <c r="E20"/>
  <c r="E19"/>
  <c r="H18"/>
  <c r="X42" l="1"/>
  <c r="V42"/>
  <c r="D28"/>
  <c r="B28" s="1"/>
  <c r="AR42"/>
  <c r="AP42"/>
  <c r="L42"/>
  <c r="N42"/>
  <c r="D24"/>
  <c r="B24" s="1"/>
  <c r="D15"/>
  <c r="B15" s="1"/>
  <c r="C42"/>
  <c r="D31"/>
  <c r="B31" s="1"/>
  <c r="D21"/>
  <c r="B21" s="1"/>
  <c r="D22"/>
  <c r="B22" s="1"/>
  <c r="I42"/>
  <c r="D20"/>
  <c r="B20" s="1"/>
  <c r="G42"/>
  <c r="AH42"/>
  <c r="AF32"/>
  <c r="AF42" s="1"/>
  <c r="F42"/>
  <c r="D32"/>
  <c r="B32" s="1"/>
  <c r="J42"/>
  <c r="K42"/>
  <c r="AZ42"/>
  <c r="D19"/>
  <c r="B19" s="1"/>
  <c r="E42"/>
  <c r="D18"/>
  <c r="B18" s="1"/>
  <c r="H42"/>
  <c r="BB42"/>
  <c r="D42" l="1"/>
  <c r="B42" s="1"/>
  <c r="Y9" l="1"/>
  <c r="BF9"/>
  <c r="BG9"/>
  <c r="Q9"/>
  <c r="AB9"/>
  <c r="AD9"/>
  <c r="AC9"/>
  <c r="AO9"/>
  <c r="P9"/>
  <c r="AW9"/>
  <c r="W10" l="1"/>
  <c r="AG10"/>
  <c r="AQ10"/>
  <c r="BA10"/>
  <c r="Y10"/>
  <c r="AT10"/>
  <c r="AA10"/>
  <c r="AV10"/>
  <c r="AC10"/>
  <c r="AX10"/>
  <c r="AE10"/>
  <c r="AI10"/>
  <c r="P10"/>
  <c r="BD10"/>
  <c r="AK10"/>
  <c r="R10"/>
  <c r="BF10"/>
  <c r="AM10"/>
  <c r="T10"/>
  <c r="BH10"/>
  <c r="AO10"/>
  <c r="AS10"/>
  <c r="Z10"/>
  <c r="AU10"/>
  <c r="AB10"/>
  <c r="AW10"/>
  <c r="AD10"/>
  <c r="AY10"/>
  <c r="O10"/>
  <c r="BC10"/>
  <c r="AJ10"/>
  <c r="Q10"/>
  <c r="BE10"/>
  <c r="AL10"/>
  <c r="S10"/>
  <c r="BG10"/>
  <c r="AN10"/>
  <c r="U10"/>
  <c r="BI10"/>
  <c r="G10" l="1"/>
  <c r="E10"/>
  <c r="N10"/>
  <c r="L10" s="1"/>
  <c r="F10"/>
  <c r="X10"/>
  <c r="V10" s="1"/>
  <c r="AQ11"/>
  <c r="W11"/>
  <c r="AG11"/>
  <c r="AI11"/>
  <c r="P11"/>
  <c r="BD11"/>
  <c r="AK11"/>
  <c r="R11"/>
  <c r="BF11"/>
  <c r="AM11"/>
  <c r="T11"/>
  <c r="BH11"/>
  <c r="AO11"/>
  <c r="BA11"/>
  <c r="AS11"/>
  <c r="Z11"/>
  <c r="AU11"/>
  <c r="AB11"/>
  <c r="AW11"/>
  <c r="AD11"/>
  <c r="AY11"/>
  <c r="O11"/>
  <c r="BC11"/>
  <c r="AJ11"/>
  <c r="Q11"/>
  <c r="BE11"/>
  <c r="AL11"/>
  <c r="S11"/>
  <c r="BG11"/>
  <c r="AN11"/>
  <c r="U11"/>
  <c r="BI11"/>
  <c r="Y11"/>
  <c r="AT11"/>
  <c r="AA11"/>
  <c r="AV11"/>
  <c r="AC11"/>
  <c r="AX11"/>
  <c r="AE11"/>
  <c r="H10"/>
  <c r="AH10"/>
  <c r="AF10" s="1"/>
  <c r="I10"/>
  <c r="J10"/>
  <c r="C10"/>
  <c r="K10"/>
  <c r="BB10"/>
  <c r="AZ10" s="1"/>
  <c r="AR10"/>
  <c r="AP10" s="1"/>
  <c r="BB11" l="1"/>
  <c r="AZ11" s="1"/>
  <c r="J11"/>
  <c r="K11"/>
  <c r="AR11"/>
  <c r="AP11" s="1"/>
  <c r="E11"/>
  <c r="N11"/>
  <c r="L11" s="1"/>
  <c r="D10"/>
  <c r="B10" s="1"/>
  <c r="X11"/>
  <c r="V11" s="1"/>
  <c r="G11"/>
  <c r="F11"/>
  <c r="W12"/>
  <c r="AQ12"/>
  <c r="AS12"/>
  <c r="Z12"/>
  <c r="AU12"/>
  <c r="AB12"/>
  <c r="AW12"/>
  <c r="AD12"/>
  <c r="AY12"/>
  <c r="BA12"/>
  <c r="O12"/>
  <c r="BC12"/>
  <c r="AJ12"/>
  <c r="Q12"/>
  <c r="BE12"/>
  <c r="AL12"/>
  <c r="S12"/>
  <c r="BG12"/>
  <c r="AN12"/>
  <c r="U12"/>
  <c r="BI12"/>
  <c r="Y12"/>
  <c r="AT12"/>
  <c r="AA12"/>
  <c r="AV12"/>
  <c r="AC12"/>
  <c r="AX12"/>
  <c r="AE12"/>
  <c r="AG12"/>
  <c r="AI12"/>
  <c r="P12"/>
  <c r="BD12"/>
  <c r="AK12"/>
  <c r="R12"/>
  <c r="BF12"/>
  <c r="AM12"/>
  <c r="T12"/>
  <c r="BH12"/>
  <c r="AO12"/>
  <c r="I11"/>
  <c r="H11"/>
  <c r="AH11"/>
  <c r="AF11" s="1"/>
  <c r="C11"/>
  <c r="J12" l="1"/>
  <c r="H12"/>
  <c r="F12"/>
  <c r="K12"/>
  <c r="BB12"/>
  <c r="AZ12" s="1"/>
  <c r="W13"/>
  <c r="O13"/>
  <c r="BC13"/>
  <c r="AJ13"/>
  <c r="Q13"/>
  <c r="BE13"/>
  <c r="AL13"/>
  <c r="S13"/>
  <c r="BG13"/>
  <c r="AN13"/>
  <c r="U13"/>
  <c r="BI13"/>
  <c r="AG13"/>
  <c r="Y13"/>
  <c r="AT13"/>
  <c r="AA13"/>
  <c r="AV13"/>
  <c r="AC13"/>
  <c r="AX13"/>
  <c r="AE13"/>
  <c r="AQ13"/>
  <c r="AI13"/>
  <c r="P13"/>
  <c r="BD13"/>
  <c r="AK13"/>
  <c r="R13"/>
  <c r="BF13"/>
  <c r="AM13"/>
  <c r="T13"/>
  <c r="BH13"/>
  <c r="BA13"/>
  <c r="AS13"/>
  <c r="Z13"/>
  <c r="AU13"/>
  <c r="AB13"/>
  <c r="AW13"/>
  <c r="AD13"/>
  <c r="AY13"/>
  <c r="AO13"/>
  <c r="AH12"/>
  <c r="AF12" s="1"/>
  <c r="X12"/>
  <c r="V12" s="1"/>
  <c r="E12"/>
  <c r="N12"/>
  <c r="L12" s="1"/>
  <c r="AR12"/>
  <c r="AP12" s="1"/>
  <c r="C12"/>
  <c r="G12"/>
  <c r="D11"/>
  <c r="B11" s="1"/>
  <c r="I12"/>
  <c r="D12" l="1"/>
  <c r="B12" s="1"/>
  <c r="AR13"/>
  <c r="AP13" s="1"/>
  <c r="J13"/>
  <c r="G13"/>
  <c r="I13"/>
  <c r="AQ14"/>
  <c r="Y14"/>
  <c r="AT14"/>
  <c r="BA14"/>
  <c r="AI14"/>
  <c r="P14"/>
  <c r="BD14"/>
  <c r="AK14"/>
  <c r="R14"/>
  <c r="BF14"/>
  <c r="AM14"/>
  <c r="T14"/>
  <c r="BH14"/>
  <c r="AO14"/>
  <c r="W14"/>
  <c r="AG14"/>
  <c r="O14"/>
  <c r="BC14"/>
  <c r="AJ14"/>
  <c r="Q14"/>
  <c r="BE14"/>
  <c r="AL14"/>
  <c r="S14"/>
  <c r="BG14"/>
  <c r="AN14"/>
  <c r="U14"/>
  <c r="BI14"/>
  <c r="AA14"/>
  <c r="AV14"/>
  <c r="AE14"/>
  <c r="AS14"/>
  <c r="AU14"/>
  <c r="AD14"/>
  <c r="AY14"/>
  <c r="Z14"/>
  <c r="AC14"/>
  <c r="AX14"/>
  <c r="AB14"/>
  <c r="AW14"/>
  <c r="C13"/>
  <c r="F13"/>
  <c r="K13"/>
  <c r="BB13"/>
  <c r="AZ13" s="1"/>
  <c r="H13"/>
  <c r="AH13"/>
  <c r="AF13" s="1"/>
  <c r="X13"/>
  <c r="V13" s="1"/>
  <c r="E13"/>
  <c r="N13"/>
  <c r="L13" s="1"/>
  <c r="D13" l="1"/>
  <c r="B13" s="1"/>
  <c r="E14"/>
  <c r="N14"/>
  <c r="L14" s="1"/>
  <c r="H14"/>
  <c r="AH14"/>
  <c r="AF14" s="1"/>
  <c r="X14"/>
  <c r="V14" s="1"/>
  <c r="G14"/>
  <c r="J14"/>
  <c r="AR14"/>
  <c r="AP14" s="1"/>
  <c r="I14"/>
  <c r="C14"/>
  <c r="BA16"/>
  <c r="W16"/>
  <c r="AG16"/>
  <c r="AQ16"/>
  <c r="O16"/>
  <c r="BC16"/>
  <c r="AJ16"/>
  <c r="Q16"/>
  <c r="BE16"/>
  <c r="AL16"/>
  <c r="S16"/>
  <c r="BG16"/>
  <c r="AN16"/>
  <c r="U16"/>
  <c r="BI16"/>
  <c r="Y16"/>
  <c r="AT16"/>
  <c r="AA16"/>
  <c r="AV16"/>
  <c r="AC16"/>
  <c r="AX16"/>
  <c r="AE16"/>
  <c r="AI16"/>
  <c r="P16"/>
  <c r="BD16"/>
  <c r="AK16"/>
  <c r="R16"/>
  <c r="BF16"/>
  <c r="AM16"/>
  <c r="T16"/>
  <c r="BH16"/>
  <c r="AO16"/>
  <c r="AS16"/>
  <c r="Z16"/>
  <c r="AU16"/>
  <c r="AB16"/>
  <c r="AW16"/>
  <c r="AD16"/>
  <c r="AY16"/>
  <c r="K14"/>
  <c r="BB14"/>
  <c r="AZ14" s="1"/>
  <c r="F14"/>
  <c r="F16" l="1"/>
  <c r="X16"/>
  <c r="V16" s="1"/>
  <c r="G16"/>
  <c r="C16"/>
  <c r="H16"/>
  <c r="AH16"/>
  <c r="AF16" s="1"/>
  <c r="I16"/>
  <c r="AG23"/>
  <c r="AQ23"/>
  <c r="BA23"/>
  <c r="W23"/>
  <c r="Y23"/>
  <c r="AT23"/>
  <c r="AA23"/>
  <c r="AV23"/>
  <c r="AC23"/>
  <c r="AX23"/>
  <c r="AE23"/>
  <c r="AI23"/>
  <c r="P23"/>
  <c r="BD23"/>
  <c r="AK23"/>
  <c r="R23"/>
  <c r="BF23"/>
  <c r="AM23"/>
  <c r="T23"/>
  <c r="BH23"/>
  <c r="AO23"/>
  <c r="AS23"/>
  <c r="Z23"/>
  <c r="AU23"/>
  <c r="AB23"/>
  <c r="AW23"/>
  <c r="AD23"/>
  <c r="AY23"/>
  <c r="O23"/>
  <c r="BC23"/>
  <c r="AJ23"/>
  <c r="Q23"/>
  <c r="BE23"/>
  <c r="AL23"/>
  <c r="S23"/>
  <c r="BG23"/>
  <c r="AN23"/>
  <c r="U23"/>
  <c r="BI23"/>
  <c r="J16"/>
  <c r="K16"/>
  <c r="BB16"/>
  <c r="AZ16" s="1"/>
  <c r="D14"/>
  <c r="B14" s="1"/>
  <c r="AR16"/>
  <c r="AP16" s="1"/>
  <c r="E16"/>
  <c r="N16"/>
  <c r="L16" s="1"/>
  <c r="G23" l="1"/>
  <c r="H23"/>
  <c r="AH23"/>
  <c r="AF23" s="1"/>
  <c r="I23"/>
  <c r="J23"/>
  <c r="AG25"/>
  <c r="AQ25"/>
  <c r="BA25"/>
  <c r="W25"/>
  <c r="AS25"/>
  <c r="Z25"/>
  <c r="AU25"/>
  <c r="AB25"/>
  <c r="AW25"/>
  <c r="AD25"/>
  <c r="AY25"/>
  <c r="O25"/>
  <c r="BC25"/>
  <c r="AJ25"/>
  <c r="Q25"/>
  <c r="BE25"/>
  <c r="AL25"/>
  <c r="S25"/>
  <c r="BG25"/>
  <c r="AN25"/>
  <c r="U25"/>
  <c r="BI25"/>
  <c r="Y25"/>
  <c r="AT25"/>
  <c r="AA25"/>
  <c r="AV25"/>
  <c r="AC25"/>
  <c r="AX25"/>
  <c r="AE25"/>
  <c r="AI25"/>
  <c r="P25"/>
  <c r="BD25"/>
  <c r="AK25"/>
  <c r="R25"/>
  <c r="BF25"/>
  <c r="AM25"/>
  <c r="T25"/>
  <c r="BH25"/>
  <c r="AO25"/>
  <c r="K23"/>
  <c r="BB23"/>
  <c r="AZ23" s="1"/>
  <c r="AR23"/>
  <c r="AP23" s="1"/>
  <c r="C23"/>
  <c r="D16"/>
  <c r="E23"/>
  <c r="N23"/>
  <c r="L23" s="1"/>
  <c r="F23"/>
  <c r="X23"/>
  <c r="V23" s="1"/>
  <c r="D23" l="1"/>
  <c r="B23" s="1"/>
  <c r="J25"/>
  <c r="K25"/>
  <c r="BB25"/>
  <c r="AZ25" s="1"/>
  <c r="AR25"/>
  <c r="AP25" s="1"/>
  <c r="E25"/>
  <c r="N25"/>
  <c r="L25" s="1"/>
  <c r="F25"/>
  <c r="X25"/>
  <c r="V25" s="1"/>
  <c r="G25"/>
  <c r="W26"/>
  <c r="AG26"/>
  <c r="AS26"/>
  <c r="Z26"/>
  <c r="AQ26"/>
  <c r="BA26"/>
  <c r="Y26"/>
  <c r="AT26"/>
  <c r="AA26"/>
  <c r="AI26"/>
  <c r="BD26"/>
  <c r="AU26"/>
  <c r="AB26"/>
  <c r="AW26"/>
  <c r="AD26"/>
  <c r="AY26"/>
  <c r="BC26"/>
  <c r="BE26"/>
  <c r="AL26"/>
  <c r="S26"/>
  <c r="BG26"/>
  <c r="AN26"/>
  <c r="U26"/>
  <c r="BI26"/>
  <c r="P26"/>
  <c r="Q26"/>
  <c r="AV26"/>
  <c r="AC26"/>
  <c r="AX26"/>
  <c r="AE26"/>
  <c r="O26"/>
  <c r="AJ26"/>
  <c r="AK26"/>
  <c r="R26"/>
  <c r="BF26"/>
  <c r="AM26"/>
  <c r="T26"/>
  <c r="BH26"/>
  <c r="AO26"/>
  <c r="B16"/>
  <c r="H25"/>
  <c r="AH25"/>
  <c r="AF25" s="1"/>
  <c r="I25"/>
  <c r="C25"/>
  <c r="J26" l="1"/>
  <c r="F26"/>
  <c r="BB26"/>
  <c r="AZ26" s="1"/>
  <c r="C26"/>
  <c r="I26"/>
  <c r="E26"/>
  <c r="N26"/>
  <c r="L26" s="1"/>
  <c r="K26"/>
  <c r="X26"/>
  <c r="V26" s="1"/>
  <c r="AQ27"/>
  <c r="BA27"/>
  <c r="W27"/>
  <c r="AG27"/>
  <c r="O27"/>
  <c r="BC27"/>
  <c r="AJ27"/>
  <c r="Q27"/>
  <c r="BE27"/>
  <c r="AL27"/>
  <c r="S27"/>
  <c r="BG27"/>
  <c r="AN27"/>
  <c r="U27"/>
  <c r="BI27"/>
  <c r="Y27"/>
  <c r="AT27"/>
  <c r="AA27"/>
  <c r="AV27"/>
  <c r="AC27"/>
  <c r="AX27"/>
  <c r="AE27"/>
  <c r="AI27"/>
  <c r="P27"/>
  <c r="BD27"/>
  <c r="AK27"/>
  <c r="R27"/>
  <c r="BF27"/>
  <c r="AM27"/>
  <c r="T27"/>
  <c r="BH27"/>
  <c r="AO27"/>
  <c r="AS27"/>
  <c r="Z27"/>
  <c r="AU27"/>
  <c r="AB27"/>
  <c r="AW27"/>
  <c r="AD27"/>
  <c r="AY27"/>
  <c r="D25"/>
  <c r="H26"/>
  <c r="G26"/>
  <c r="AH26"/>
  <c r="AF26" s="1"/>
  <c r="AR26"/>
  <c r="AP26" s="1"/>
  <c r="AR27" l="1"/>
  <c r="AP27" s="1"/>
  <c r="E27"/>
  <c r="N27"/>
  <c r="L27" s="1"/>
  <c r="C27"/>
  <c r="F27"/>
  <c r="X27"/>
  <c r="V27" s="1"/>
  <c r="G27"/>
  <c r="B25"/>
  <c r="H27"/>
  <c r="AH27"/>
  <c r="AF27" s="1"/>
  <c r="I27"/>
  <c r="AG29"/>
  <c r="AQ29"/>
  <c r="BA29"/>
  <c r="W29"/>
  <c r="Y29"/>
  <c r="AT29"/>
  <c r="AA29"/>
  <c r="AV29"/>
  <c r="AC29"/>
  <c r="AX29"/>
  <c r="AE29"/>
  <c r="AI29"/>
  <c r="P29"/>
  <c r="BD29"/>
  <c r="AK29"/>
  <c r="R29"/>
  <c r="BF29"/>
  <c r="AM29"/>
  <c r="T29"/>
  <c r="BH29"/>
  <c r="AO29"/>
  <c r="AS29"/>
  <c r="Z29"/>
  <c r="AU29"/>
  <c r="AB29"/>
  <c r="AW29"/>
  <c r="AD29"/>
  <c r="AY29"/>
  <c r="O29"/>
  <c r="BC29"/>
  <c r="AJ29"/>
  <c r="Q29"/>
  <c r="BE29"/>
  <c r="AL29"/>
  <c r="S29"/>
  <c r="BG29"/>
  <c r="AN29"/>
  <c r="U29"/>
  <c r="BI29"/>
  <c r="D26"/>
  <c r="B26" s="1"/>
  <c r="J27"/>
  <c r="K27"/>
  <c r="BB27"/>
  <c r="AZ27" s="1"/>
  <c r="K29" l="1"/>
  <c r="BB29"/>
  <c r="AZ29" s="1"/>
  <c r="AR29"/>
  <c r="AP29" s="1"/>
  <c r="C29"/>
  <c r="E29"/>
  <c r="N29"/>
  <c r="L29" s="1"/>
  <c r="F29"/>
  <c r="X29"/>
  <c r="V29" s="1"/>
  <c r="D27"/>
  <c r="B27" s="1"/>
  <c r="G29"/>
  <c r="H29"/>
  <c r="AH29"/>
  <c r="AF29" s="1"/>
  <c r="I29"/>
  <c r="J29"/>
  <c r="BA30"/>
  <c r="W30"/>
  <c r="AG30"/>
  <c r="AQ30"/>
  <c r="AI30"/>
  <c r="P30"/>
  <c r="BD30"/>
  <c r="AK30"/>
  <c r="R30"/>
  <c r="BF30"/>
  <c r="BF7" s="1"/>
  <c r="AM30"/>
  <c r="T30"/>
  <c r="BH30"/>
  <c r="AO30"/>
  <c r="AO7" s="1"/>
  <c r="AS30"/>
  <c r="Z30"/>
  <c r="AU30"/>
  <c r="AB30"/>
  <c r="AB7" s="1"/>
  <c r="AW30"/>
  <c r="AW7" s="1"/>
  <c r="AD30"/>
  <c r="AD7" s="1"/>
  <c r="AY30"/>
  <c r="O30"/>
  <c r="BC30"/>
  <c r="AJ30"/>
  <c r="Q30"/>
  <c r="BE30"/>
  <c r="AL30"/>
  <c r="S30"/>
  <c r="BG30"/>
  <c r="BG7" s="1"/>
  <c r="AN30"/>
  <c r="U30"/>
  <c r="BI30"/>
  <c r="Y30"/>
  <c r="AT30"/>
  <c r="AA30"/>
  <c r="AV30"/>
  <c r="AC30"/>
  <c r="AC7" s="1"/>
  <c r="AX30"/>
  <c r="AE30"/>
  <c r="K30" l="1"/>
  <c r="K41" s="1"/>
  <c r="BB30"/>
  <c r="AZ30" s="1"/>
  <c r="AR30"/>
  <c r="AP30" s="1"/>
  <c r="AM9"/>
  <c r="AM7" s="1"/>
  <c r="O9"/>
  <c r="AX9"/>
  <c r="AX7" s="1"/>
  <c r="AE9"/>
  <c r="AE7" s="1"/>
  <c r="W9"/>
  <c r="Z9"/>
  <c r="AJ9"/>
  <c r="AJ7" s="1"/>
  <c r="BH9"/>
  <c r="BH7" s="1"/>
  <c r="BD9"/>
  <c r="BD7" s="1"/>
  <c r="U9"/>
  <c r="AS9"/>
  <c r="AV9"/>
  <c r="AV7" s="1"/>
  <c r="AN9"/>
  <c r="AN7" s="1"/>
  <c r="AL9"/>
  <c r="AL7" s="1"/>
  <c r="AT9"/>
  <c r="AT7" s="1"/>
  <c r="AK9"/>
  <c r="AK7" s="1"/>
  <c r="AQ9"/>
  <c r="AY9"/>
  <c r="AY7" s="1"/>
  <c r="AI9"/>
  <c r="BC9"/>
  <c r="S9"/>
  <c r="AU9"/>
  <c r="AU7" s="1"/>
  <c r="R9"/>
  <c r="AG9"/>
  <c r="BI9"/>
  <c r="BI7" s="1"/>
  <c r="AA9"/>
  <c r="T9"/>
  <c r="BA9"/>
  <c r="BE9"/>
  <c r="BE7" s="1"/>
  <c r="E30"/>
  <c r="E41" s="1"/>
  <c r="N30"/>
  <c r="L30" s="1"/>
  <c r="F30"/>
  <c r="F41" s="1"/>
  <c r="P7"/>
  <c r="X30"/>
  <c r="V30" s="1"/>
  <c r="Y7"/>
  <c r="G30"/>
  <c r="G41" s="1"/>
  <c r="Q7"/>
  <c r="H30"/>
  <c r="H41" s="1"/>
  <c r="AH30"/>
  <c r="AF30" s="1"/>
  <c r="D29"/>
  <c r="B29" s="1"/>
  <c r="I30"/>
  <c r="I41" s="1"/>
  <c r="J30"/>
  <c r="J41" s="1"/>
  <c r="C30"/>
  <c r="C41" s="1"/>
  <c r="J9" l="1"/>
  <c r="T7"/>
  <c r="H9"/>
  <c r="R7"/>
  <c r="AI7"/>
  <c r="AH9"/>
  <c r="AH7" s="1"/>
  <c r="D30"/>
  <c r="B30" s="1"/>
  <c r="AA7"/>
  <c r="G9"/>
  <c r="AR9"/>
  <c r="AR7" s="1"/>
  <c r="AS7"/>
  <c r="I9"/>
  <c r="S7"/>
  <c r="AQ7"/>
  <c r="K9"/>
  <c r="U7"/>
  <c r="Z7"/>
  <c r="F9"/>
  <c r="X9"/>
  <c r="X7" s="1"/>
  <c r="E9"/>
  <c r="O7"/>
  <c r="N9"/>
  <c r="N7" s="1"/>
  <c r="BA7"/>
  <c r="AG7"/>
  <c r="BC7"/>
  <c r="BB9"/>
  <c r="BB7" s="1"/>
  <c r="C9"/>
  <c r="M7"/>
  <c r="W7"/>
  <c r="AF9" l="1"/>
  <c r="AF7" s="1"/>
  <c r="D41"/>
  <c r="B41" s="1"/>
  <c r="V9"/>
  <c r="V7" s="1"/>
  <c r="G6" i="7"/>
  <c r="AP9" i="2"/>
  <c r="AP7" s="1"/>
  <c r="AZ9"/>
  <c r="AZ7" s="1"/>
  <c r="H6" i="7"/>
  <c r="C6"/>
  <c r="F45" i="2"/>
  <c r="F40"/>
  <c r="F39" s="1"/>
  <c r="F38" s="1"/>
  <c r="F7"/>
  <c r="D10" i="7"/>
  <c r="B10" s="1"/>
  <c r="D9"/>
  <c r="B9" s="1"/>
  <c r="C40" i="2"/>
  <c r="C45"/>
  <c r="C7"/>
  <c r="E6" i="7"/>
  <c r="D7"/>
  <c r="B7" s="1"/>
  <c r="D9" i="2"/>
  <c r="E7"/>
  <c r="E40"/>
  <c r="E39" s="1"/>
  <c r="E38" s="1"/>
  <c r="E45"/>
  <c r="K6" i="7"/>
  <c r="I6"/>
  <c r="G7" i="2"/>
  <c r="G40"/>
  <c r="G39" s="1"/>
  <c r="G38" s="1"/>
  <c r="G45"/>
  <c r="D8" i="7"/>
  <c r="B8" s="1"/>
  <c r="F6"/>
  <c r="H7" i="2"/>
  <c r="H45"/>
  <c r="H40"/>
  <c r="H39" s="1"/>
  <c r="H38" s="1"/>
  <c r="J45"/>
  <c r="J40"/>
  <c r="J39" s="1"/>
  <c r="J38" s="1"/>
  <c r="J7"/>
  <c r="L9"/>
  <c r="L7" s="1"/>
  <c r="D11" i="7"/>
  <c r="B11" s="1"/>
  <c r="K40" i="2"/>
  <c r="K39" s="1"/>
  <c r="K38" s="1"/>
  <c r="K7"/>
  <c r="K45"/>
  <c r="I45"/>
  <c r="I40"/>
  <c r="I39" s="1"/>
  <c r="I38" s="1"/>
  <c r="I7"/>
  <c r="J6" i="7"/>
  <c r="B9" i="2" l="1"/>
  <c r="B45" s="1"/>
  <c r="D40"/>
  <c r="D39" s="1"/>
  <c r="D38" s="1"/>
  <c r="J46"/>
  <c r="B6" i="7"/>
  <c r="C7" i="8"/>
  <c r="I46" i="2"/>
  <c r="K46"/>
  <c r="H46"/>
  <c r="E46"/>
  <c r="D6" i="7"/>
  <c r="C39" i="2"/>
  <c r="G46"/>
  <c r="D7"/>
  <c r="D45"/>
  <c r="C46"/>
  <c r="F46"/>
  <c r="B40" l="1"/>
  <c r="C6" i="8"/>
  <c r="D46" i="2"/>
  <c r="B39"/>
  <c r="B38" s="1"/>
  <c r="C38"/>
  <c r="B7"/>
  <c r="B46" s="1"/>
  <c r="F7" i="5"/>
  <c r="F6" s="1"/>
  <c r="B28"/>
  <c r="B27" s="1"/>
  <c r="D7"/>
  <c r="D6" s="1"/>
  <c r="B7" l="1"/>
  <c r="B6" s="1"/>
  <c r="BB7" i="12" l="1"/>
  <c r="BB42"/>
  <c r="AZ32"/>
  <c r="AZ42" s="1"/>
  <c r="AZ7" l="1"/>
  <c r="E71" i="4"/>
  <c r="G71"/>
  <c r="C81"/>
  <c r="C71" s="1"/>
</calcChain>
</file>

<file path=xl/comments1.xml><?xml version="1.0" encoding="utf-8"?>
<comments xmlns="http://schemas.openxmlformats.org/spreadsheetml/2006/main">
  <authors>
    <author>Administrator</author>
  </authors>
  <commentList>
    <comment ref="F9" authorId="0">
      <text>
        <r>
          <rPr>
            <b/>
            <sz val="9"/>
            <color indexed="81"/>
            <rFont val="돋움"/>
            <family val="3"/>
            <charset val="129"/>
          </rPr>
          <t>사업유보</t>
        </r>
        <r>
          <rPr>
            <b/>
            <sz val="9"/>
            <color indexed="81"/>
            <rFont val="Tahoma"/>
            <family val="2"/>
          </rPr>
          <t xml:space="preserve"> 3</t>
        </r>
        <r>
          <rPr>
            <b/>
            <sz val="9"/>
            <color indexed="81"/>
            <rFont val="돋움"/>
            <family val="3"/>
            <charset val="129"/>
          </rPr>
          <t>개소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포함
</t>
        </r>
      </text>
    </comment>
    <comment ref="H14" authorId="0">
      <text>
        <r>
          <rPr>
            <b/>
            <sz val="9"/>
            <color indexed="81"/>
            <rFont val="돋움"/>
            <family val="3"/>
            <charset val="129"/>
          </rPr>
          <t>사업유보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개소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포함
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user</author>
    <author>j1</author>
  </authors>
  <commentList>
    <comment ref="Q2" authorId="0">
      <text>
        <r>
          <rPr>
            <sz val="11"/>
            <color indexed="81"/>
            <rFont val="돋움"/>
            <family val="3"/>
            <charset val="129"/>
          </rPr>
          <t>국토교통부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반기보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내용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추가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Tahoma"/>
            <family val="2"/>
          </rPr>
          <t>(</t>
        </r>
        <r>
          <rPr>
            <sz val="11"/>
            <color indexed="81"/>
            <rFont val="돋움"/>
            <family val="3"/>
            <charset val="129"/>
          </rPr>
          <t>신축주택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분양</t>
        </r>
        <r>
          <rPr>
            <sz val="11"/>
            <color indexed="81"/>
            <rFont val="Tahoma"/>
            <family val="2"/>
          </rPr>
          <t xml:space="preserve">, </t>
        </r>
        <r>
          <rPr>
            <sz val="11"/>
            <color indexed="81"/>
            <rFont val="돋움"/>
            <family val="3"/>
            <charset val="129"/>
          </rPr>
          <t>임대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세대수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상인한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경우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필히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확인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요망</t>
        </r>
        <r>
          <rPr>
            <sz val="11"/>
            <color indexed="81"/>
            <rFont val="Tahoma"/>
            <family val="2"/>
          </rPr>
          <t>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M2" authorId="0">
      <text>
        <r>
          <rPr>
            <b/>
            <sz val="9"/>
            <color indexed="81"/>
            <rFont val="맑은 고딕"/>
            <family val="3"/>
            <charset val="129"/>
            <scheme val="major"/>
          </rPr>
          <t>"도시 및 주거환경정비 기본계획" 상 정비구역 지정 예정일 기재</t>
        </r>
      </text>
    </comment>
    <comment ref="BE7" authorId="1">
      <text>
        <r>
          <rPr>
            <b/>
            <sz val="9"/>
            <color indexed="81"/>
            <rFont val="돋움"/>
            <family val="3"/>
            <charset val="129"/>
          </rPr>
          <t>일몰경과 검토 대상
(기본계획 수립 시 정비구역지정예정일 3년 경과)</t>
        </r>
      </text>
    </comment>
    <comment ref="BE9" authorId="1">
      <text>
        <r>
          <rPr>
            <b/>
            <sz val="9"/>
            <color indexed="81"/>
            <rFont val="돋움"/>
            <family val="3"/>
            <charset val="129"/>
          </rPr>
          <t>일몰경과 검토 대상
(기본계획 수립 시 정비구역지정예정일 3년 경과)</t>
        </r>
      </text>
    </comment>
    <comment ref="BE10" authorId="1">
      <text>
        <r>
          <rPr>
            <b/>
            <sz val="9"/>
            <color indexed="81"/>
            <rFont val="돋움"/>
            <family val="3"/>
            <charset val="129"/>
          </rPr>
          <t>일몰경과 검토 대상
(기본계획 수립 시 정비구역지정예정일 3년 경과)</t>
        </r>
      </text>
    </comment>
    <comment ref="BE11" authorId="1">
      <text>
        <r>
          <rPr>
            <b/>
            <sz val="9"/>
            <color indexed="81"/>
            <rFont val="돋움"/>
            <family val="3"/>
            <charset val="129"/>
          </rPr>
          <t>일몰경과 검토 대상
(기본계획 수립 시 정비구역지정예정일 3년 경과)</t>
        </r>
      </text>
    </comment>
    <comment ref="BE12" authorId="1">
      <text>
        <r>
          <rPr>
            <b/>
            <sz val="9"/>
            <color indexed="81"/>
            <rFont val="돋움"/>
            <family val="3"/>
            <charset val="129"/>
          </rPr>
          <t>일몰경과 검토 대상
(기본계획 수립 시 정비구역지정예정일 3년 경과)</t>
        </r>
      </text>
    </comment>
    <comment ref="BE13" authorId="1">
      <text>
        <r>
          <rPr>
            <b/>
            <sz val="9"/>
            <color indexed="81"/>
            <rFont val="돋움"/>
            <family val="3"/>
            <charset val="129"/>
          </rPr>
          <t>일몰경과 검토 대상
(기본계획 수립 시 정비구역지정예정일 3년 경과)</t>
        </r>
      </text>
    </comment>
    <comment ref="BE14" authorId="1">
      <text>
        <r>
          <rPr>
            <b/>
            <sz val="9"/>
            <color indexed="81"/>
            <rFont val="돋움"/>
            <family val="3"/>
            <charset val="129"/>
          </rPr>
          <t>일몰경과 검토 대상
(기본계획 수립 시 정비구역지정예정일 3년 경과)</t>
        </r>
      </text>
    </comment>
    <comment ref="BE16" authorId="1">
      <text>
        <r>
          <rPr>
            <b/>
            <sz val="9"/>
            <color indexed="81"/>
            <rFont val="돋움"/>
            <family val="3"/>
            <charset val="129"/>
          </rPr>
          <t>일몰경과 검토 대상
(기본계획 수립 시 정비구역지정예정일 3년 경과)</t>
        </r>
      </text>
    </comment>
    <comment ref="AU19" authorId="2">
      <text>
        <r>
          <rPr>
            <b/>
            <sz val="9"/>
            <color indexed="81"/>
            <rFont val="돋움"/>
            <family val="3"/>
            <charset val="129"/>
          </rPr>
          <t>사업시행인가</t>
        </r>
        <r>
          <rPr>
            <b/>
            <sz val="9"/>
            <color indexed="81"/>
            <rFont val="Tahoma"/>
            <family val="2"/>
          </rPr>
          <t xml:space="preserve"> 
2011-07-08
</t>
        </r>
        <r>
          <rPr>
            <b/>
            <sz val="9"/>
            <color indexed="81"/>
            <rFont val="돋움"/>
            <family val="3"/>
            <charset val="129"/>
          </rPr>
          <t xml:space="preserve">
사업시행인가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취소
</t>
        </r>
        <r>
          <rPr>
            <b/>
            <sz val="9"/>
            <color indexed="81"/>
            <rFont val="Tahoma"/>
            <family val="2"/>
          </rPr>
          <t>2016-10-18</t>
        </r>
      </text>
    </comment>
  </commentList>
</comments>
</file>

<file path=xl/sharedStrings.xml><?xml version="1.0" encoding="utf-8"?>
<sst xmlns="http://schemas.openxmlformats.org/spreadsheetml/2006/main" count="1064" uniqueCount="377">
  <si>
    <t>변경</t>
    <phoneticPr fontId="3" type="noConversion"/>
  </si>
  <si>
    <t>최초</t>
    <phoneticPr fontId="3" type="noConversion"/>
  </si>
  <si>
    <t>완료</t>
    <phoneticPr fontId="3" type="noConversion"/>
  </si>
  <si>
    <t>시작</t>
    <phoneticPr fontId="3" type="noConversion"/>
  </si>
  <si>
    <t>조합원수</t>
    <phoneticPr fontId="3" type="noConversion"/>
  </si>
  <si>
    <t>기존</t>
    <phoneticPr fontId="3" type="noConversion"/>
  </si>
  <si>
    <t>임대</t>
    <phoneticPr fontId="3" type="noConversion"/>
  </si>
  <si>
    <t>분양</t>
    <phoneticPr fontId="3" type="noConversion"/>
  </si>
  <si>
    <t>세대수</t>
    <phoneticPr fontId="3" type="noConversion"/>
  </si>
  <si>
    <t>동수</t>
    <phoneticPr fontId="3" type="noConversion"/>
  </si>
  <si>
    <t>준공일</t>
    <phoneticPr fontId="3" type="noConversion"/>
  </si>
  <si>
    <t>착공일</t>
    <phoneticPr fontId="3" type="noConversion"/>
  </si>
  <si>
    <t>안전진단</t>
    <phoneticPr fontId="3" type="noConversion"/>
  </si>
  <si>
    <t>예비평가</t>
    <phoneticPr fontId="3" type="noConversion"/>
  </si>
  <si>
    <t>정비구역지정</t>
    <phoneticPr fontId="3" type="noConversion"/>
  </si>
  <si>
    <t>사업예정기간</t>
    <phoneticPr fontId="3" type="noConversion"/>
  </si>
  <si>
    <t>토지등소유자</t>
    <phoneticPr fontId="3" type="noConversion"/>
  </si>
  <si>
    <t>주거환경개선사업</t>
    <phoneticPr fontId="3" type="noConversion"/>
  </si>
  <si>
    <t>용적률</t>
    <phoneticPr fontId="3" type="noConversion"/>
  </si>
  <si>
    <t>위치</t>
    <phoneticPr fontId="3" type="noConversion"/>
  </si>
  <si>
    <t>정비구역명</t>
    <phoneticPr fontId="3" type="noConversion"/>
  </si>
  <si>
    <t>사업유형</t>
    <phoneticPr fontId="3" type="noConversion"/>
  </si>
  <si>
    <t>시군</t>
    <phoneticPr fontId="3" type="noConversion"/>
  </si>
  <si>
    <t>연번</t>
    <phoneticPr fontId="3" type="noConversion"/>
  </si>
  <si>
    <t>수원시</t>
  </si>
  <si>
    <t>재건축</t>
  </si>
  <si>
    <t>재개발</t>
  </si>
  <si>
    <t>성남시</t>
  </si>
  <si>
    <t>정비예정구역 고시</t>
  </si>
  <si>
    <t>도시환경</t>
  </si>
  <si>
    <t>부천시</t>
  </si>
  <si>
    <t>용인시</t>
  </si>
  <si>
    <t>안산시</t>
  </si>
  <si>
    <t>원곡동2</t>
  </si>
  <si>
    <t>일동1</t>
  </si>
  <si>
    <t>안양시</t>
  </si>
  <si>
    <t>화성시</t>
  </si>
  <si>
    <t>2015년</t>
  </si>
  <si>
    <t>시흥시</t>
  </si>
  <si>
    <t>의왕시</t>
  </si>
  <si>
    <t>과천시</t>
  </si>
  <si>
    <t>고양시</t>
  </si>
  <si>
    <t>남양주시</t>
  </si>
  <si>
    <t>파주시</t>
  </si>
  <si>
    <t>양주시</t>
  </si>
  <si>
    <t>하남시</t>
  </si>
  <si>
    <t>동두천시</t>
  </si>
  <si>
    <t>역곡1-2</t>
  </si>
  <si>
    <t>군포시</t>
  </si>
  <si>
    <t>이천시</t>
  </si>
  <si>
    <t>안성시</t>
  </si>
  <si>
    <t>오산시</t>
  </si>
  <si>
    <t>의정부시</t>
  </si>
  <si>
    <t>구리시</t>
  </si>
  <si>
    <t>111-4</t>
  </si>
  <si>
    <t>광명시</t>
  </si>
  <si>
    <t>율목지구</t>
  </si>
  <si>
    <t>새말지구</t>
  </si>
  <si>
    <t>금촌2동제2지구</t>
  </si>
  <si>
    <t>평택시</t>
  </si>
  <si>
    <t>소곡지구</t>
  </si>
  <si>
    <t>대야동</t>
  </si>
  <si>
    <t>기존주택</t>
    <phoneticPr fontId="3" type="noConversion"/>
  </si>
  <si>
    <t>신축주택</t>
    <phoneticPr fontId="3" type="noConversion"/>
  </si>
  <si>
    <t>문산3리지구</t>
  </si>
  <si>
    <t>조합</t>
  </si>
  <si>
    <t>시․군</t>
  </si>
  <si>
    <t>전   체</t>
  </si>
  <si>
    <t>합 계</t>
  </si>
  <si>
    <t>정비
예정구역</t>
  </si>
  <si>
    <t>추진 현황</t>
  </si>
  <si>
    <t>소계</t>
  </si>
  <si>
    <t>정비구역</t>
  </si>
  <si>
    <t>조합설립</t>
  </si>
  <si>
    <t>착공</t>
  </si>
  <si>
    <t>준공</t>
  </si>
  <si>
    <t>2006년</t>
  </si>
  <si>
    <t>2007년</t>
  </si>
  <si>
    <t>2008년</t>
  </si>
  <si>
    <t>2009년</t>
  </si>
  <si>
    <t>2010년</t>
  </si>
  <si>
    <t>2011년</t>
  </si>
  <si>
    <t>2012년</t>
  </si>
  <si>
    <t>2013년</t>
  </si>
  <si>
    <t>2014년</t>
  </si>
  <si>
    <t>양주시</t>
    <phoneticPr fontId="2" type="noConversion"/>
  </si>
  <si>
    <t>인구수(인)</t>
    <phoneticPr fontId="2" type="noConversion"/>
  </si>
  <si>
    <t>계획 세대수(호)</t>
    <phoneticPr fontId="2" type="noConversion"/>
  </si>
  <si>
    <t>계</t>
    <phoneticPr fontId="2" type="noConversion"/>
  </si>
  <si>
    <t>분양</t>
    <phoneticPr fontId="2" type="noConversion"/>
  </si>
  <si>
    <t>임대</t>
    <phoneticPr fontId="2" type="noConversion"/>
  </si>
  <si>
    <t>면적(㎡)</t>
    <phoneticPr fontId="2" type="noConversion"/>
  </si>
  <si>
    <t>재건축</t>
    <phoneticPr fontId="2" type="noConversion"/>
  </si>
  <si>
    <t>재개발</t>
    <phoneticPr fontId="2" type="noConversion"/>
  </si>
  <si>
    <t>주거환경관리</t>
    <phoneticPr fontId="2" type="noConversion"/>
  </si>
  <si>
    <t>도시환경</t>
    <phoneticPr fontId="2" type="noConversion"/>
  </si>
  <si>
    <t>화성시</t>
    <phoneticPr fontId="2" type="noConversion"/>
  </si>
  <si>
    <t>구역면적
(㎡)</t>
    <phoneticPr fontId="3" type="noConversion"/>
  </si>
  <si>
    <t>조합설립
인가</t>
    <phoneticPr fontId="3" type="noConversion"/>
  </si>
  <si>
    <t>사업시행
인가</t>
    <phoneticPr fontId="3" type="noConversion"/>
  </si>
  <si>
    <t>관리처분
인가</t>
    <phoneticPr fontId="3" type="noConversion"/>
  </si>
  <si>
    <t>일반
분양일</t>
    <phoneticPr fontId="3" type="noConversion"/>
  </si>
  <si>
    <t>이전
고시일</t>
    <phoneticPr fontId="3" type="noConversion"/>
  </si>
  <si>
    <t>현 추진사항</t>
    <phoneticPr fontId="3" type="noConversion"/>
  </si>
  <si>
    <t>기존주택
준공년도</t>
    <phoneticPr fontId="3" type="noConversion"/>
  </si>
  <si>
    <t>준공</t>
    <phoneticPr fontId="2" type="noConversion"/>
  </si>
  <si>
    <t>토지등소유자수</t>
    <phoneticPr fontId="3" type="noConversion"/>
  </si>
  <si>
    <t>추진위
승인</t>
    <phoneticPr fontId="3" type="noConversion"/>
  </si>
  <si>
    <t>재개발</t>
    <phoneticPr fontId="2" type="noConversion"/>
  </si>
  <si>
    <t>구분</t>
    <phoneticPr fontId="2" type="noConversion"/>
  </si>
  <si>
    <r>
      <t xml:space="preserve">비고
</t>
    </r>
    <r>
      <rPr>
        <b/>
        <sz val="9"/>
        <rFont val="맑은 고딕"/>
        <family val="3"/>
        <charset val="129"/>
        <scheme val="minor"/>
      </rPr>
      <t>(인구지표)</t>
    </r>
    <phoneticPr fontId="2" type="noConversion"/>
  </si>
  <si>
    <t>시군</t>
    <phoneticPr fontId="2" type="noConversion"/>
  </si>
  <si>
    <t>사업유형</t>
    <phoneticPr fontId="2" type="noConversion"/>
  </si>
  <si>
    <t>구역명</t>
    <phoneticPr fontId="2" type="noConversion"/>
  </si>
  <si>
    <t>추진위 승인</t>
    <phoneticPr fontId="2" type="noConversion"/>
  </si>
  <si>
    <t>연변</t>
    <phoneticPr fontId="2" type="noConversion"/>
  </si>
  <si>
    <t>[정비구역 지정 현황 (추진위 승인 구역 포함)]</t>
    <phoneticPr fontId="2" type="noConversion"/>
  </si>
  <si>
    <t>지정연도</t>
    <phoneticPr fontId="2" type="noConversion"/>
  </si>
  <si>
    <t>합계</t>
    <phoneticPr fontId="2" type="noConversion"/>
  </si>
  <si>
    <t>재건축</t>
    <phoneticPr fontId="2" type="noConversion"/>
  </si>
  <si>
    <t>주거환경관리</t>
    <phoneticPr fontId="2" type="noConversion"/>
  </si>
  <si>
    <t>도시환경</t>
    <phoneticPr fontId="2" type="noConversion"/>
  </si>
  <si>
    <t>비고</t>
    <phoneticPr fontId="2" type="noConversion"/>
  </si>
  <si>
    <t>합 계</t>
    <phoneticPr fontId="2" type="noConversion"/>
  </si>
  <si>
    <t>~2003년</t>
    <phoneticPr fontId="2" type="noConversion"/>
  </si>
  <si>
    <t>2004년</t>
    <phoneticPr fontId="2" type="noConversion"/>
  </si>
  <si>
    <t>2005년</t>
    <phoneticPr fontId="2" type="noConversion"/>
  </si>
  <si>
    <t>구분</t>
    <phoneticPr fontId="2" type="noConversion"/>
  </si>
  <si>
    <t>합계</t>
    <phoneticPr fontId="2" type="noConversion"/>
  </si>
  <si>
    <t>재개발</t>
    <phoneticPr fontId="2" type="noConversion"/>
  </si>
  <si>
    <t>재건축</t>
    <phoneticPr fontId="2" type="noConversion"/>
  </si>
  <si>
    <t>주거환경관리</t>
    <phoneticPr fontId="2" type="noConversion"/>
  </si>
  <si>
    <t>도시환경</t>
    <phoneticPr fontId="2" type="noConversion"/>
  </si>
  <si>
    <t>비고</t>
    <phoneticPr fontId="2" type="noConversion"/>
  </si>
  <si>
    <t>준공</t>
    <phoneticPr fontId="2" type="noConversion"/>
  </si>
  <si>
    <t>기본계획0</t>
    <phoneticPr fontId="2" type="noConversion"/>
  </si>
  <si>
    <t>기본계획X</t>
    <phoneticPr fontId="2" type="noConversion"/>
  </si>
  <si>
    <t>의무</t>
    <phoneticPr fontId="2" type="noConversion"/>
  </si>
  <si>
    <t>비의무</t>
    <phoneticPr fontId="2" type="noConversion"/>
  </si>
  <si>
    <t>구분</t>
    <phoneticPr fontId="2" type="noConversion"/>
  </si>
  <si>
    <t>계</t>
    <phoneticPr fontId="2" type="noConversion"/>
  </si>
  <si>
    <t>예정</t>
    <phoneticPr fontId="2" type="noConversion"/>
  </si>
  <si>
    <t>합계</t>
    <phoneticPr fontId="2" type="noConversion"/>
  </si>
  <si>
    <t>지정</t>
    <phoneticPr fontId="2" type="noConversion"/>
  </si>
  <si>
    <t>추진</t>
    <phoneticPr fontId="2" type="noConversion"/>
  </si>
  <si>
    <t>조합</t>
    <phoneticPr fontId="2" type="noConversion"/>
  </si>
  <si>
    <t>사업</t>
    <phoneticPr fontId="2" type="noConversion"/>
  </si>
  <si>
    <t>처분</t>
    <phoneticPr fontId="2" type="noConversion"/>
  </si>
  <si>
    <t>착공</t>
    <phoneticPr fontId="2" type="noConversion"/>
  </si>
  <si>
    <r>
      <t xml:space="preserve">* </t>
    </r>
    <r>
      <rPr>
        <sz val="12"/>
        <color rgb="FF0000FF"/>
        <rFont val="맑은 고딕"/>
        <family val="3"/>
        <charset val="129"/>
        <scheme val="major"/>
      </rPr>
      <t>■</t>
    </r>
    <r>
      <rPr>
        <sz val="12"/>
        <rFont val="맑은 고딕"/>
        <family val="3"/>
        <charset val="129"/>
        <scheme val="major"/>
      </rPr>
      <t xml:space="preserve"> 기본계획 의무대상 50만 이상 市(시)  /  </t>
    </r>
    <r>
      <rPr>
        <sz val="12"/>
        <color rgb="FFFF0000"/>
        <rFont val="맑은 고딕"/>
        <family val="3"/>
        <charset val="129"/>
        <scheme val="major"/>
      </rPr>
      <t>■</t>
    </r>
    <r>
      <rPr>
        <sz val="12"/>
        <rFont val="맑은 고딕"/>
        <family val="3"/>
        <charset val="129"/>
        <scheme val="major"/>
      </rPr>
      <t xml:space="preserve"> 기본계획 임의 50만 미만 市(시)</t>
    </r>
    <phoneticPr fontId="2" type="noConversion"/>
  </si>
  <si>
    <r>
      <t xml:space="preserve">* </t>
    </r>
    <r>
      <rPr>
        <b/>
        <sz val="16"/>
        <color rgb="FF0000FF"/>
        <rFont val="맑은 고딕"/>
        <family val="3"/>
        <charset val="129"/>
        <scheme val="major"/>
      </rPr>
      <t>■</t>
    </r>
    <r>
      <rPr>
        <b/>
        <sz val="16"/>
        <rFont val="맑은 고딕"/>
        <family val="3"/>
        <charset val="129"/>
        <scheme val="major"/>
      </rPr>
      <t xml:space="preserve"> 기본계획 의무대상 50만 이상 市(시)  /  </t>
    </r>
    <r>
      <rPr>
        <b/>
        <sz val="16"/>
        <color rgb="FFFF0000"/>
        <rFont val="맑은 고딕"/>
        <family val="3"/>
        <charset val="129"/>
        <scheme val="major"/>
      </rPr>
      <t>■</t>
    </r>
    <r>
      <rPr>
        <b/>
        <sz val="16"/>
        <rFont val="맑은 고딕"/>
        <family val="3"/>
        <charset val="129"/>
        <scheme val="major"/>
      </rPr>
      <t xml:space="preserve"> 기본계획 임의대상 50만 미만 市(시)</t>
    </r>
    <phoneticPr fontId="2" type="noConversion"/>
  </si>
  <si>
    <t>추진단계</t>
    <phoneticPr fontId="2" type="noConversion"/>
  </si>
  <si>
    <t>구역수</t>
    <phoneticPr fontId="2" type="noConversion"/>
  </si>
  <si>
    <t>기존 세대수</t>
    <phoneticPr fontId="2" type="noConversion"/>
  </si>
  <si>
    <t>분양 세대수</t>
    <phoneticPr fontId="2" type="noConversion"/>
  </si>
  <si>
    <t>일반</t>
    <phoneticPr fontId="2" type="noConversion"/>
  </si>
  <si>
    <t>구분</t>
    <phoneticPr fontId="2" type="noConversion"/>
  </si>
  <si>
    <t>추진위원회</t>
    <phoneticPr fontId="2" type="noConversion"/>
  </si>
  <si>
    <t>구역면적(m2)</t>
    <phoneticPr fontId="2" type="noConversion"/>
  </si>
  <si>
    <t>계</t>
    <phoneticPr fontId="3" type="noConversion"/>
  </si>
  <si>
    <t>~40㎡</t>
    <phoneticPr fontId="3" type="noConversion"/>
  </si>
  <si>
    <t>40~60㎡</t>
    <phoneticPr fontId="3" type="noConversion"/>
  </si>
  <si>
    <t>135㎡~</t>
    <phoneticPr fontId="3" type="noConversion"/>
  </si>
  <si>
    <t>85~135㎡</t>
    <phoneticPr fontId="3" type="noConversion"/>
  </si>
  <si>
    <t>60~85㎡</t>
    <phoneticPr fontId="3" type="noConversion"/>
  </si>
  <si>
    <t>신축</t>
    <phoneticPr fontId="3" type="noConversion"/>
  </si>
  <si>
    <t>사업시행자(토지등소유자,조합,조합+LH)</t>
    <phoneticPr fontId="3" type="noConversion"/>
  </si>
  <si>
    <t>금촌1-5</t>
  </si>
  <si>
    <t>금촌동 950-10번지 일원</t>
  </si>
  <si>
    <t>문산1-2</t>
  </si>
  <si>
    <t>문산읍 선유리 950-11번지일원</t>
  </si>
  <si>
    <t>문산1-4</t>
  </si>
  <si>
    <t>문산읍 문산리 68-40번지일원</t>
  </si>
  <si>
    <t>문산1-6</t>
  </si>
  <si>
    <t>문산읍 선유리 903-10번지일원</t>
  </si>
  <si>
    <t>파주1-1</t>
  </si>
  <si>
    <t>파주읍 파주리 375-20번지일원</t>
  </si>
  <si>
    <t>파주1-2</t>
  </si>
  <si>
    <t>파주읍 파주리 126-1번지일원</t>
  </si>
  <si>
    <t>파주1-4</t>
  </si>
  <si>
    <t>연풍리 295-19번지일원</t>
  </si>
  <si>
    <t>법원1-1</t>
  </si>
  <si>
    <t>법원읍 대능리 246-2번지일원</t>
  </si>
  <si>
    <t>법원1-2</t>
  </si>
  <si>
    <t>법원읍 법원리 686번지일원</t>
  </si>
  <si>
    <t>법원1-4</t>
  </si>
  <si>
    <t>법원읍 법원리 430-5번지일원</t>
  </si>
  <si>
    <t>딸기원지구</t>
  </si>
  <si>
    <t/>
  </si>
  <si>
    <t>금곡5(인정프린스)</t>
  </si>
  <si>
    <t>호평2(남양아파트)</t>
  </si>
  <si>
    <t>법원3-1구역</t>
  </si>
  <si>
    <t>문산3-2구역</t>
  </si>
  <si>
    <t>업무담당자
(전화번호)</t>
    <phoneticPr fontId="2" type="noConversion"/>
  </si>
  <si>
    <t>국비지원
여부</t>
    <phoneticPr fontId="3" type="noConversion"/>
  </si>
  <si>
    <t>시행방법(현지,공동,환지)</t>
    <phoneticPr fontId="3" type="noConversion"/>
  </si>
  <si>
    <t>분양</t>
    <phoneticPr fontId="2" type="noConversion"/>
  </si>
  <si>
    <t>임대</t>
    <phoneticPr fontId="2" type="noConversion"/>
  </si>
  <si>
    <t>50만 이상</t>
    <phoneticPr fontId="2" type="noConversion"/>
  </si>
  <si>
    <t>50만 미만</t>
    <phoneticPr fontId="2" type="noConversion"/>
  </si>
  <si>
    <t>도시환경</t>
    <phoneticPr fontId="2" type="noConversion"/>
  </si>
  <si>
    <t>예정구역</t>
    <phoneticPr fontId="2" type="noConversion"/>
  </si>
  <si>
    <t>합  계</t>
    <phoneticPr fontId="2" type="noConversion"/>
  </si>
  <si>
    <t>계</t>
    <phoneticPr fontId="2" type="noConversion"/>
  </si>
  <si>
    <t>합        계</t>
    <phoneticPr fontId="2" type="noConversion"/>
  </si>
  <si>
    <t xml:space="preserve"> (예정구역, 주환관리 제외)</t>
    <phoneticPr fontId="2" type="noConversion"/>
  </si>
  <si>
    <t xml:space="preserve"> ( 총 괄 )</t>
    <phoneticPr fontId="2" type="noConversion"/>
  </si>
  <si>
    <t>정비구역 지정 
예정일</t>
    <phoneticPr fontId="3" type="noConversion"/>
  </si>
  <si>
    <t>정비계획 수립일</t>
    <phoneticPr fontId="3" type="noConversion"/>
  </si>
  <si>
    <t>기본계획 미반영</t>
  </si>
  <si>
    <t>일몰
경과</t>
    <phoneticPr fontId="3" type="noConversion"/>
  </si>
  <si>
    <t>적용
제외</t>
    <phoneticPr fontId="3" type="noConversion"/>
  </si>
  <si>
    <t>일몰
미도래</t>
    <phoneticPr fontId="3" type="noConversion"/>
  </si>
  <si>
    <t>2016년</t>
    <phoneticPr fontId="2" type="noConversion"/>
  </si>
  <si>
    <t>사업단계</t>
    <phoneticPr fontId="3" type="noConversion"/>
  </si>
  <si>
    <t>사업시행</t>
  </si>
  <si>
    <t>관리처분</t>
  </si>
  <si>
    <t>추진위원회</t>
    <phoneticPr fontId="2" type="noConversion"/>
  </si>
  <si>
    <t>조합설립</t>
    <phoneticPr fontId="2" type="noConversion"/>
  </si>
  <si>
    <t>재개발</t>
    <phoneticPr fontId="2" type="noConversion"/>
  </si>
  <si>
    <t>예정구역</t>
    <phoneticPr fontId="2" type="noConversion"/>
  </si>
  <si>
    <t>재건축</t>
    <phoneticPr fontId="2" type="noConversion"/>
  </si>
  <si>
    <t>주거환경개선</t>
    <phoneticPr fontId="2" type="noConversion"/>
  </si>
  <si>
    <t>사업시행</t>
    <phoneticPr fontId="2" type="noConversion"/>
  </si>
  <si>
    <t>관리처분</t>
    <phoneticPr fontId="2" type="noConversion"/>
  </si>
  <si>
    <t>주거환경관리</t>
    <phoneticPr fontId="2" type="noConversion"/>
  </si>
  <si>
    <t>사업시행</t>
    <phoneticPr fontId="2" type="noConversion"/>
  </si>
  <si>
    <t>주거환경관리</t>
    <phoneticPr fontId="2" type="noConversion"/>
  </si>
  <si>
    <t>예정구역</t>
  </si>
  <si>
    <t>추진위원회</t>
  </si>
  <si>
    <t>김포시</t>
  </si>
  <si>
    <t>4R</t>
  </si>
  <si>
    <t>11R</t>
  </si>
  <si>
    <t>1R</t>
  </si>
  <si>
    <t>2R</t>
  </si>
  <si>
    <t>5R</t>
  </si>
  <si>
    <t>10R</t>
  </si>
  <si>
    <t>14R</t>
  </si>
  <si>
    <t>15R</t>
  </si>
  <si>
    <t>16R</t>
  </si>
  <si>
    <t>구역지정</t>
    <phoneticPr fontId="2" type="noConversion"/>
  </si>
  <si>
    <t>김포시</t>
    <phoneticPr fontId="2" type="noConversion"/>
  </si>
  <si>
    <t>주거환경개선</t>
    <phoneticPr fontId="2" type="noConversion"/>
  </si>
  <si>
    <t>주거환경개선</t>
    <phoneticPr fontId="2" type="noConversion"/>
  </si>
  <si>
    <t>주거환경관리</t>
    <phoneticPr fontId="2" type="noConversion"/>
  </si>
  <si>
    <t>주거환경개선</t>
    <phoneticPr fontId="2" type="noConversion"/>
  </si>
  <si>
    <t>주거환경관리</t>
    <phoneticPr fontId="2" type="noConversion"/>
  </si>
  <si>
    <t>예정구역</t>
    <phoneticPr fontId="2" type="noConversion"/>
  </si>
  <si>
    <t>정비</t>
    <phoneticPr fontId="2" type="noConversion"/>
  </si>
  <si>
    <t>추진위원회</t>
    <phoneticPr fontId="2" type="noConversion"/>
  </si>
  <si>
    <t>사업시행</t>
    <phoneticPr fontId="2" type="noConversion"/>
  </si>
  <si>
    <t>관리처분</t>
    <phoneticPr fontId="2" type="noConversion"/>
  </si>
  <si>
    <t>준공된 재개발 세대수</t>
    <phoneticPr fontId="2" type="noConversion"/>
  </si>
  <si>
    <t>준공된 재건축 세대수</t>
    <phoneticPr fontId="2" type="noConversion"/>
  </si>
  <si>
    <t>구역 수</t>
    <phoneticPr fontId="2" type="noConversion"/>
  </si>
  <si>
    <t>합계 인구수(인)</t>
    <phoneticPr fontId="2" type="noConversion"/>
  </si>
  <si>
    <t>준공된 정비구역(재개발, 재건축) 세대수 및 인구 내역</t>
    <phoneticPr fontId="2" type="noConversion"/>
  </si>
  <si>
    <t>일몰제
기한일</t>
    <phoneticPr fontId="3" type="noConversion"/>
  </si>
  <si>
    <t>`</t>
    <phoneticPr fontId="2" type="noConversion"/>
  </si>
  <si>
    <t>2017년</t>
    <phoneticPr fontId="2" type="noConversion"/>
  </si>
  <si>
    <t>김포시</t>
    <phoneticPr fontId="2" type="noConversion"/>
  </si>
  <si>
    <t>[정비구역 지정 현황 / 구역 지정 없이 추진위 승인(4개소) 제외]</t>
    <phoneticPr fontId="2" type="noConversion"/>
  </si>
  <si>
    <t>예정구역 해제</t>
    <phoneticPr fontId="2" type="noConversion"/>
  </si>
  <si>
    <t>2018년</t>
    <phoneticPr fontId="2" type="noConversion"/>
  </si>
  <si>
    <t>과천시</t>
    <phoneticPr fontId="2" type="noConversion"/>
  </si>
  <si>
    <t>재건축</t>
    <phoneticPr fontId="2" type="noConversion"/>
  </si>
  <si>
    <t>주공12단지</t>
    <phoneticPr fontId="2" type="noConversion"/>
  </si>
  <si>
    <t>사업시행 세대수</t>
    <phoneticPr fontId="3" type="noConversion"/>
  </si>
  <si>
    <t>합계</t>
    <phoneticPr fontId="3" type="noConversion"/>
  </si>
  <si>
    <t>조합원</t>
    <phoneticPr fontId="3" type="noConversion"/>
  </si>
  <si>
    <t>일반</t>
    <phoneticPr fontId="3" type="noConversion"/>
  </si>
  <si>
    <t>년도</t>
  </si>
  <si>
    <t>시군</t>
  </si>
  <si>
    <t>정비구역명</t>
  </si>
  <si>
    <t>사업</t>
  </si>
  <si>
    <t>유형</t>
  </si>
  <si>
    <r>
      <t>인수자 및 임대주택수</t>
    </r>
    <r>
      <rPr>
        <b/>
        <sz val="10"/>
        <color rgb="FF000000"/>
        <rFont val="휴먼명조"/>
        <family val="3"/>
        <charset val="129"/>
      </rPr>
      <t>(</t>
    </r>
    <r>
      <rPr>
        <b/>
        <sz val="10"/>
        <color rgb="FF000000"/>
        <rFont val="맑은 고딕"/>
        <family val="3"/>
        <charset val="129"/>
        <scheme val="minor"/>
      </rPr>
      <t>호</t>
    </r>
    <r>
      <rPr>
        <b/>
        <sz val="10"/>
        <color rgb="FF000000"/>
        <rFont val="휴먼명조"/>
        <family val="3"/>
        <charset val="129"/>
      </rPr>
      <t>)</t>
    </r>
  </si>
  <si>
    <t>비고</t>
  </si>
  <si>
    <t>계</t>
  </si>
  <si>
    <t>한국토지주택공사</t>
  </si>
  <si>
    <t>경기도시공사</t>
  </si>
  <si>
    <r>
      <t>시</t>
    </r>
    <r>
      <rPr>
        <b/>
        <sz val="10"/>
        <color rgb="FF000000"/>
        <rFont val="휴먼명조"/>
        <family val="3"/>
        <charset val="129"/>
      </rPr>
      <t>·</t>
    </r>
    <r>
      <rPr>
        <b/>
        <sz val="10"/>
        <color rgb="FF000000"/>
        <rFont val="맑은 고딕"/>
        <family val="3"/>
        <charset val="129"/>
        <scheme val="minor"/>
      </rPr>
      <t>군</t>
    </r>
  </si>
  <si>
    <r>
      <t>2018</t>
    </r>
    <r>
      <rPr>
        <sz val="10"/>
        <color rgb="FF000000"/>
        <rFont val="맑은 고딕"/>
        <family val="3"/>
        <charset val="129"/>
        <scheme val="minor"/>
      </rPr>
      <t>년</t>
    </r>
  </si>
  <si>
    <t>예술공원입구주변지구</t>
  </si>
  <si>
    <t>의정부</t>
  </si>
  <si>
    <r>
      <t>가능생활권</t>
    </r>
    <r>
      <rPr>
        <sz val="10"/>
        <color rgb="FF000000"/>
        <rFont val="휴먼명조"/>
        <family val="3"/>
        <charset val="129"/>
      </rPr>
      <t>2</t>
    </r>
  </si>
  <si>
    <r>
      <t>2017</t>
    </r>
    <r>
      <rPr>
        <sz val="10"/>
        <color rgb="FF000000"/>
        <rFont val="맑은 고딕"/>
        <family val="3"/>
        <charset val="129"/>
        <scheme val="minor"/>
      </rPr>
      <t>년</t>
    </r>
  </si>
  <si>
    <r>
      <t>113-6(</t>
    </r>
    <r>
      <rPr>
        <sz val="10"/>
        <color rgb="FF000000"/>
        <rFont val="맑은 고딕"/>
        <family val="3"/>
        <charset val="129"/>
        <scheme val="minor"/>
      </rPr>
      <t>권선</t>
    </r>
    <r>
      <rPr>
        <sz val="10"/>
        <color rgb="FF000000"/>
        <rFont val="휴먼명조"/>
        <family val="3"/>
        <charset val="129"/>
      </rPr>
      <t>)</t>
    </r>
  </si>
  <si>
    <r>
      <t>115-10(</t>
    </r>
    <r>
      <rPr>
        <sz val="10"/>
        <color rgb="FF000000"/>
        <rFont val="맑은 고딕"/>
        <family val="3"/>
        <charset val="129"/>
        <scheme val="minor"/>
      </rPr>
      <t>팔달</t>
    </r>
    <r>
      <rPr>
        <sz val="10"/>
        <color rgb="FF000000"/>
        <rFont val="휴먼명조"/>
        <family val="3"/>
        <charset val="129"/>
      </rPr>
      <t>)</t>
    </r>
  </si>
  <si>
    <r>
      <t xml:space="preserve">중동 </t>
    </r>
    <r>
      <rPr>
        <sz val="10"/>
        <color rgb="FF000000"/>
        <rFont val="휴먼명조"/>
        <family val="3"/>
        <charset val="129"/>
      </rPr>
      <t>1-1</t>
    </r>
  </si>
  <si>
    <r>
      <t>계수</t>
    </r>
    <r>
      <rPr>
        <sz val="10"/>
        <color rgb="FF000000"/>
        <rFont val="휴먼명조"/>
        <family val="3"/>
        <charset val="129"/>
      </rPr>
      <t>·</t>
    </r>
    <r>
      <rPr>
        <sz val="10"/>
        <color rgb="FF000000"/>
        <rFont val="맑은 고딕"/>
        <family val="3"/>
        <charset val="129"/>
        <scheme val="minor"/>
      </rPr>
      <t>범박</t>
    </r>
  </si>
  <si>
    <t>인창동</t>
  </si>
  <si>
    <r>
      <t>평내</t>
    </r>
    <r>
      <rPr>
        <sz val="10"/>
        <color rgb="FF000000"/>
        <rFont val="휴먼명조"/>
        <family val="3"/>
        <charset val="129"/>
      </rPr>
      <t>2</t>
    </r>
  </si>
  <si>
    <r>
      <t>2016</t>
    </r>
    <r>
      <rPr>
        <sz val="10"/>
        <color rgb="FF000000"/>
        <rFont val="맑은 고딕"/>
        <family val="3"/>
        <charset val="129"/>
        <scheme val="minor"/>
      </rPr>
      <t>년</t>
    </r>
  </si>
  <si>
    <r>
      <t>115-8(</t>
    </r>
    <r>
      <rPr>
        <sz val="10"/>
        <color rgb="FF000000"/>
        <rFont val="맑은 고딕"/>
        <family val="3"/>
        <charset val="129"/>
        <scheme val="minor"/>
      </rPr>
      <t>팔달</t>
    </r>
    <r>
      <rPr>
        <sz val="10"/>
        <color rgb="FF000000"/>
        <rFont val="휴먼명조"/>
        <family val="3"/>
        <charset val="129"/>
      </rPr>
      <t>8)</t>
    </r>
  </si>
  <si>
    <r>
      <t>115-9(</t>
    </r>
    <r>
      <rPr>
        <sz val="10"/>
        <color rgb="FF000000"/>
        <rFont val="맑은 고딕"/>
        <family val="3"/>
        <charset val="129"/>
        <scheme val="minor"/>
      </rPr>
      <t>팔달</t>
    </r>
    <r>
      <rPr>
        <sz val="10"/>
        <color rgb="FF000000"/>
        <rFont val="휴먼명조"/>
        <family val="3"/>
        <charset val="129"/>
      </rPr>
      <t>10)</t>
    </r>
  </si>
  <si>
    <r>
      <t>115-6(</t>
    </r>
    <r>
      <rPr>
        <sz val="10"/>
        <color rgb="FF000000"/>
        <rFont val="맑은 고딕"/>
        <family val="3"/>
        <charset val="129"/>
        <scheme val="minor"/>
      </rPr>
      <t>장안</t>
    </r>
    <r>
      <rPr>
        <sz val="10"/>
        <color rgb="FF000000"/>
        <rFont val="휴먼명조"/>
        <family val="3"/>
        <charset val="129"/>
      </rPr>
      <t>)</t>
    </r>
  </si>
  <si>
    <r>
      <t>임곡</t>
    </r>
    <r>
      <rPr>
        <sz val="10"/>
        <color rgb="FF000000"/>
        <rFont val="휴먼명조"/>
        <family val="3"/>
        <charset val="129"/>
      </rPr>
      <t>3</t>
    </r>
    <r>
      <rPr>
        <sz val="10"/>
        <color rgb="FF000000"/>
        <rFont val="맑은 고딕"/>
        <family val="3"/>
        <charset val="129"/>
        <scheme val="minor"/>
      </rPr>
      <t>지구</t>
    </r>
  </si>
  <si>
    <t>덕현지구</t>
  </si>
  <si>
    <r>
      <t>호계</t>
    </r>
    <r>
      <rPr>
        <sz val="10"/>
        <color rgb="FF000000"/>
        <rFont val="휴먼명조"/>
        <family val="3"/>
        <charset val="129"/>
      </rPr>
      <t>3</t>
    </r>
    <r>
      <rPr>
        <sz val="10"/>
        <color rgb="FF000000"/>
        <rFont val="맑은 고딕"/>
        <family val="3"/>
        <charset val="129"/>
        <scheme val="minor"/>
      </rPr>
      <t>동구사거리</t>
    </r>
  </si>
  <si>
    <t>호원초교주변</t>
  </si>
  <si>
    <t>수택지구</t>
  </si>
  <si>
    <r>
      <t>수택</t>
    </r>
    <r>
      <rPr>
        <sz val="10"/>
        <color rgb="FF000000"/>
        <rFont val="휴먼명조"/>
        <family val="3"/>
        <charset val="129"/>
      </rPr>
      <t>42</t>
    </r>
    <r>
      <rPr>
        <sz val="10"/>
        <color rgb="FF000000"/>
        <rFont val="맑은 고딕"/>
        <family val="3"/>
        <charset val="129"/>
        <scheme val="minor"/>
      </rPr>
      <t>통</t>
    </r>
  </si>
  <si>
    <r>
      <t>수택</t>
    </r>
    <r>
      <rPr>
        <sz val="10"/>
        <color rgb="FF000000"/>
        <rFont val="휴먼명조"/>
        <family val="3"/>
        <charset val="129"/>
      </rPr>
      <t>1</t>
    </r>
    <r>
      <rPr>
        <sz val="10"/>
        <color rgb="FF000000"/>
        <rFont val="맑은 고딕"/>
        <family val="3"/>
        <charset val="129"/>
        <scheme val="minor"/>
      </rPr>
      <t>지구</t>
    </r>
  </si>
  <si>
    <r>
      <t>송산</t>
    </r>
    <r>
      <rPr>
        <sz val="10"/>
        <color rgb="FF000000"/>
        <rFont val="휴먼명조"/>
        <family val="3"/>
        <charset val="129"/>
      </rPr>
      <t>1</t>
    </r>
    <r>
      <rPr>
        <sz val="10"/>
        <color rgb="FF000000"/>
        <rFont val="맑은 고딕"/>
        <family val="3"/>
        <charset val="129"/>
        <scheme val="minor"/>
      </rPr>
      <t>구역</t>
    </r>
  </si>
  <si>
    <r>
      <t>2015</t>
    </r>
    <r>
      <rPr>
        <sz val="10"/>
        <color rgb="FF000000"/>
        <rFont val="맑은 고딕"/>
        <family val="3"/>
        <charset val="129"/>
        <scheme val="minor"/>
      </rPr>
      <t>년</t>
    </r>
  </si>
  <si>
    <r>
      <t>고잔연립</t>
    </r>
    <r>
      <rPr>
        <sz val="10"/>
        <color rgb="FF000000"/>
        <rFont val="휴먼명조"/>
        <family val="3"/>
        <charset val="129"/>
      </rPr>
      <t>1</t>
    </r>
    <r>
      <rPr>
        <sz val="10"/>
        <color rgb="FF000000"/>
        <rFont val="맑은 고딕"/>
        <family val="3"/>
        <charset val="129"/>
        <scheme val="minor"/>
      </rPr>
      <t>단지</t>
    </r>
  </si>
  <si>
    <r>
      <t>선부동</t>
    </r>
    <r>
      <rPr>
        <sz val="10"/>
        <color rgb="FF000000"/>
        <rFont val="휴먼명조"/>
        <family val="3"/>
        <charset val="129"/>
      </rPr>
      <t>2</t>
    </r>
  </si>
  <si>
    <r>
      <t>선부동</t>
    </r>
    <r>
      <rPr>
        <sz val="10"/>
        <color rgb="FF000000"/>
        <rFont val="휴먼명조"/>
        <family val="3"/>
        <charset val="129"/>
      </rPr>
      <t>3</t>
    </r>
  </si>
  <si>
    <r>
      <t>2014</t>
    </r>
    <r>
      <rPr>
        <sz val="10"/>
        <color rgb="FF000000"/>
        <rFont val="맑은 고딕"/>
        <family val="3"/>
        <charset val="129"/>
        <scheme val="minor"/>
      </rPr>
      <t>년</t>
    </r>
  </si>
  <si>
    <t>호계주공아파트주변지구</t>
  </si>
  <si>
    <t>덕천지구</t>
  </si>
  <si>
    <r>
      <t>주공</t>
    </r>
    <r>
      <rPr>
        <sz val="10"/>
        <color rgb="FF000000"/>
        <rFont val="휴먼명조"/>
        <family val="3"/>
        <charset val="129"/>
      </rPr>
      <t>1</t>
    </r>
    <r>
      <rPr>
        <sz val="10"/>
        <color rgb="FF000000"/>
        <rFont val="맑은 고딕"/>
        <family val="3"/>
        <charset val="129"/>
        <scheme val="minor"/>
      </rPr>
      <t>단지</t>
    </r>
  </si>
  <si>
    <r>
      <t>2013</t>
    </r>
    <r>
      <rPr>
        <sz val="10"/>
        <color rgb="FF000000"/>
        <rFont val="맑은 고딕"/>
        <family val="3"/>
        <charset val="129"/>
        <scheme val="minor"/>
      </rPr>
      <t>년</t>
    </r>
  </si>
  <si>
    <t>오전가</t>
  </si>
  <si>
    <r>
      <t>장암생활권</t>
    </r>
    <r>
      <rPr>
        <sz val="10"/>
        <color rgb="FF000000"/>
        <rFont val="휴먼명조"/>
        <family val="3"/>
        <charset val="129"/>
      </rPr>
      <t>1</t>
    </r>
  </si>
  <si>
    <r>
      <t>중앙생활권</t>
    </r>
    <r>
      <rPr>
        <sz val="10"/>
        <color rgb="FF000000"/>
        <rFont val="휴먼명조"/>
        <family val="3"/>
        <charset val="129"/>
      </rPr>
      <t>3</t>
    </r>
  </si>
  <si>
    <t>=</t>
    <phoneticPr fontId="2" type="noConversion"/>
  </si>
  <si>
    <t>소규모 재건축으로 제외</t>
    <phoneticPr fontId="2" type="noConversion"/>
  </si>
  <si>
    <r>
      <t>인구</t>
    </r>
    <r>
      <rPr>
        <b/>
        <sz val="11"/>
        <color rgb="FF000000"/>
        <rFont val="한양중고딕"/>
        <family val="3"/>
        <charset val="129"/>
      </rPr>
      <t>50</t>
    </r>
    <r>
      <rPr>
        <b/>
        <sz val="11"/>
        <color rgb="FF000000"/>
        <rFont val="맑은 고딕"/>
        <family val="3"/>
        <charset val="129"/>
        <scheme val="minor"/>
      </rPr>
      <t>만</t>
    </r>
  </si>
  <si>
    <t>이상 市</t>
  </si>
  <si>
    <t>소 계</t>
  </si>
  <si>
    <t>‘12.09.26.</t>
  </si>
  <si>
    <t>(`17.05.04)</t>
  </si>
  <si>
    <t>‘12.01.30.</t>
  </si>
  <si>
    <t>(`17.03.29)</t>
  </si>
  <si>
    <t>-</t>
  </si>
  <si>
    <t>‘11.01.25.</t>
  </si>
  <si>
    <t>(`16.12.28)</t>
  </si>
  <si>
    <t>‘13.04.25.</t>
  </si>
  <si>
    <t>(‘17.12.13.)</t>
  </si>
  <si>
    <t>‘10.05.27</t>
  </si>
  <si>
    <t>(‘14.10.21)</t>
  </si>
  <si>
    <t>‘14.06.17.</t>
  </si>
  <si>
    <t>‘14.01.06.</t>
  </si>
  <si>
    <t>‘10.12.30.</t>
  </si>
  <si>
    <t>(‘16.11.24.)</t>
  </si>
  <si>
    <t>미만 市</t>
  </si>
  <si>
    <t>`11.03.15</t>
  </si>
  <si>
    <t>(‘15.05.04)</t>
  </si>
  <si>
    <t>`08.04.24</t>
  </si>
  <si>
    <t>(`16.06.03.)</t>
  </si>
  <si>
    <t>‘13.03.18.</t>
  </si>
  <si>
    <t>‘10.04.30.</t>
  </si>
  <si>
    <t>‘12.07.31.</t>
  </si>
  <si>
    <t>‘13.05.10.</t>
  </si>
  <si>
    <t>‘11.05.20.</t>
  </si>
  <si>
    <t>2019년</t>
    <phoneticPr fontId="2" type="noConversion"/>
  </si>
  <si>
    <t>기본계획 수립(정비예정구역고시일)</t>
    <phoneticPr fontId="3" type="noConversion"/>
  </si>
  <si>
    <t>사업시행 이상</t>
  </si>
  <si>
    <t>선유리 426-10번지 일원</t>
  </si>
  <si>
    <t>법원읍 대능리 87-9번지일원</t>
  </si>
  <si>
    <t>파주1-3</t>
  </si>
  <si>
    <t>파주읍 연풍리 313-3번지일원</t>
  </si>
  <si>
    <t>김형욱(031-940-4775)</t>
  </si>
  <si>
    <t>문산1-5</t>
  </si>
  <si>
    <t>문산읍 문산리 31-1번지일원</t>
  </si>
  <si>
    <t>문산읍 문산리81-61 일원</t>
  </si>
  <si>
    <t>조합 250%
뉴스테이 300%</t>
  </si>
  <si>
    <t>금촌동390-36</t>
  </si>
  <si>
    <t>금촌동 337-15</t>
  </si>
  <si>
    <t>금촌동341</t>
  </si>
  <si>
    <t>사업시행인가 신청</t>
    <phoneticPr fontId="3" type="noConversion"/>
  </si>
  <si>
    <t>사업시행인가 준비 중</t>
    <phoneticPr fontId="3" type="noConversion"/>
  </si>
  <si>
    <t>2019년 4/4분기 일반 정비사업 추진현황 총괄표</t>
    <phoneticPr fontId="2" type="noConversion"/>
  </si>
  <si>
    <t>2019년 4/4분기 일반 정비사업 시군별 유형 및 계획면적(세대수)</t>
    <phoneticPr fontId="2" type="noConversion"/>
  </si>
  <si>
    <t>(2019.12.31 기준)</t>
    <phoneticPr fontId="2" type="noConversion"/>
  </si>
  <si>
    <t>2019년 4/4분기 일반 정비구역 유형별 추진단계 현황</t>
    <phoneticPr fontId="2" type="noConversion"/>
  </si>
  <si>
    <t>2019년 4/4분기 일반 정비구역 지정 현황자료</t>
    <phoneticPr fontId="2" type="noConversion"/>
  </si>
  <si>
    <t>2019년 4/4분기 일반 정비사업 세대수 현황</t>
    <phoneticPr fontId="2" type="noConversion"/>
  </si>
  <si>
    <t>2019년 4/4분기 주택계획(분양/임대) 현황</t>
    <phoneticPr fontId="2" type="noConversion"/>
  </si>
  <si>
    <t>2019년 4/4분기 촉진구역 정비사업 추진현황 총괄표</t>
    <phoneticPr fontId="2" type="noConversion"/>
  </si>
  <si>
    <t>이주 철거 준비 중</t>
    <phoneticPr fontId="3" type="noConversion"/>
  </si>
  <si>
    <t>관리처분계획인가 신청</t>
    <phoneticPr fontId="56" type="noConversion"/>
  </si>
  <si>
    <t>백승국(031-940-4776)</t>
  </si>
  <si>
    <t>제외</t>
  </si>
  <si>
    <r>
      <t>□ 파주시 정비사업 추진현황 세부내역</t>
    </r>
    <r>
      <rPr>
        <sz val="20"/>
        <color rgb="FFFF0000"/>
        <rFont val="HY헤드라인M"/>
        <family val="1"/>
        <charset val="129"/>
      </rPr>
      <t xml:space="preserve"> (2020년도 1/4분기 자료)</t>
    </r>
    <phoneticPr fontId="3" type="noConversion"/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</si>
</sst>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77" formatCode="#,##0_);[Red]\(#,##0\)"/>
    <numFmt numFmtId="179" formatCode="0_);[Red]\(0\)"/>
    <numFmt numFmtId="180" formatCode="0_ "/>
    <numFmt numFmtId="181" formatCode="\'yy/mm/dd"/>
    <numFmt numFmtId="185" formatCode="#,##0_ "/>
    <numFmt numFmtId="187" formatCode="\'yy\.mm\.dd"/>
    <numFmt numFmtId="188" formatCode="&quot;일&quot;&quot;몰&quot;&quot;검&quot;&quot;토&quot;\:\'yy\.mm\.dd\ &quot;기&quot;&quot;준&quot;"/>
    <numFmt numFmtId="189" formatCode="\~yyyy&quot;년&quot;"/>
    <numFmt numFmtId="190" formatCode="yyyy&quot;년&quot;"/>
  </numFmts>
  <fonts count="8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00"/>
      <name val="나눔고딕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1"/>
      <color rgb="FF0000FF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b/>
      <sz val="12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2"/>
      <charset val="129"/>
      <scheme val="minor"/>
    </font>
    <font>
      <sz val="12"/>
      <name val="굴림"/>
      <family val="3"/>
      <charset val="129"/>
    </font>
    <font>
      <b/>
      <sz val="12"/>
      <name val="굴림"/>
      <family val="3"/>
      <charset val="129"/>
    </font>
    <font>
      <b/>
      <sz val="12"/>
      <color theme="1"/>
      <name val="맑은 고딕"/>
      <family val="2"/>
      <charset val="129"/>
      <scheme val="minor"/>
    </font>
    <font>
      <b/>
      <sz val="12"/>
      <color rgb="FF0000FF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ajor"/>
    </font>
    <font>
      <sz val="12"/>
      <color theme="1"/>
      <name val="굴림"/>
      <family val="3"/>
      <charset val="129"/>
    </font>
    <font>
      <b/>
      <sz val="26"/>
      <name val="HY헤드라인M"/>
      <family val="1"/>
      <charset val="129"/>
    </font>
    <font>
      <sz val="20"/>
      <color theme="1"/>
      <name val="HY헤드라인M"/>
      <family val="1"/>
      <charset val="129"/>
    </font>
    <font>
      <sz val="11"/>
      <color rgb="FF0000FF"/>
      <name val="나눔고딕"/>
      <family val="3"/>
      <charset val="129"/>
    </font>
    <font>
      <b/>
      <sz val="14"/>
      <color rgb="FF0000FF"/>
      <name val="맑은 고딕"/>
      <family val="3"/>
      <charset val="129"/>
      <scheme val="minor"/>
    </font>
    <font>
      <sz val="14"/>
      <color rgb="FF0000FF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4"/>
      <color theme="1"/>
      <name val="HY헤드라인M"/>
      <family val="1"/>
      <charset val="129"/>
    </font>
    <font>
      <sz val="22"/>
      <color theme="1"/>
      <name val="HY헤드라인M"/>
      <family val="1"/>
      <charset val="129"/>
    </font>
    <font>
      <b/>
      <sz val="16"/>
      <name val="맑은 고딕"/>
      <family val="3"/>
      <charset val="129"/>
      <scheme val="major"/>
    </font>
    <font>
      <b/>
      <sz val="16"/>
      <color rgb="FF0000FF"/>
      <name val="맑은 고딕"/>
      <family val="3"/>
      <charset val="129"/>
      <scheme val="major"/>
    </font>
    <font>
      <b/>
      <sz val="16"/>
      <color rgb="FFFF0000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ajor"/>
    </font>
    <font>
      <b/>
      <sz val="16"/>
      <color theme="1"/>
      <name val="돋움"/>
      <family val="3"/>
      <charset val="129"/>
    </font>
    <font>
      <b/>
      <sz val="16"/>
      <name val="굴림"/>
      <family val="3"/>
      <charset val="129"/>
    </font>
    <font>
      <b/>
      <sz val="16"/>
      <color theme="1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ajor"/>
    </font>
    <font>
      <sz val="12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sz val="10"/>
      <name val="굴림"/>
      <family val="3"/>
      <charset val="129"/>
    </font>
    <font>
      <sz val="8"/>
      <name val="돋움"/>
      <family val="3"/>
      <charset val="129"/>
    </font>
    <font>
      <sz val="12"/>
      <color rgb="FFFF0000"/>
      <name val="맑은 고딕"/>
      <family val="2"/>
      <charset val="129"/>
      <scheme val="minor"/>
    </font>
    <font>
      <b/>
      <sz val="9"/>
      <color indexed="81"/>
      <name val="맑은 고딕"/>
      <family val="3"/>
      <charset val="129"/>
      <scheme val="major"/>
    </font>
    <font>
      <sz val="10"/>
      <color indexed="81"/>
      <name val="Tahoma"/>
      <family val="2"/>
    </font>
    <font>
      <sz val="11"/>
      <color indexed="81"/>
      <name val="돋움"/>
      <family val="3"/>
      <charset val="129"/>
    </font>
    <font>
      <sz val="11"/>
      <color indexed="81"/>
      <name val="Tahoma"/>
      <family val="2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00"/>
      <name val="휴먼명조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휴먼명조"/>
      <family val="3"/>
      <charset val="129"/>
    </font>
    <font>
      <sz val="8"/>
      <color rgb="FF000000"/>
      <name val="휴먼명조"/>
      <family val="3"/>
      <charset val="129"/>
    </font>
    <font>
      <sz val="10"/>
      <color rgb="FF0000FF"/>
      <name val="휴먼명조"/>
      <family val="3"/>
      <charset val="129"/>
    </font>
    <font>
      <sz val="10"/>
      <color rgb="FFFF0000"/>
      <name val="휴먼명조"/>
      <family val="3"/>
      <charset val="129"/>
    </font>
    <font>
      <b/>
      <sz val="11"/>
      <name val="굴림"/>
      <family val="3"/>
      <charset val="129"/>
    </font>
    <font>
      <b/>
      <sz val="16"/>
      <name val="돋움"/>
      <family val="3"/>
      <charset val="129"/>
    </font>
    <font>
      <sz val="12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color rgb="FF000000"/>
      <name val="한양중고딕"/>
      <family val="3"/>
      <charset val="129"/>
    </font>
    <font>
      <sz val="11"/>
      <color rgb="FF000000"/>
      <name val="한양중고딕"/>
      <family val="3"/>
      <charset val="129"/>
    </font>
    <font>
      <b/>
      <sz val="11"/>
      <color rgb="FFFF0000"/>
      <name val="한양중고딕"/>
      <family val="3"/>
      <charset val="129"/>
    </font>
    <font>
      <sz val="11"/>
      <color rgb="FFFF0000"/>
      <name val="한양중고딕"/>
      <family val="3"/>
      <charset val="129"/>
    </font>
    <font>
      <b/>
      <sz val="11"/>
      <color theme="1"/>
      <name val="한양중고딕"/>
      <family val="3"/>
      <charset val="129"/>
    </font>
    <font>
      <sz val="11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24"/>
      <color rgb="FF002060"/>
      <name val="HY헤드라인M"/>
      <family val="1"/>
      <charset val="129"/>
    </font>
    <font>
      <sz val="11"/>
      <color rgb="FFFF0000"/>
      <name val="맑은 고딕"/>
      <family val="2"/>
      <charset val="129"/>
      <scheme val="minor"/>
    </font>
    <font>
      <sz val="8"/>
      <name val="굴림"/>
      <family val="3"/>
      <charset val="129"/>
    </font>
    <font>
      <b/>
      <sz val="12"/>
      <color rgb="FF0000FF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20"/>
      <color rgb="FFFF0000"/>
      <name val="HY헤드라인M"/>
      <family val="1"/>
      <charset val="129"/>
    </font>
    <font>
      <b/>
      <sz val="8"/>
      <color rgb="FFFF0000"/>
      <name val="굴림"/>
      <family val="3"/>
      <charset val="129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5E5E5"/>
        <bgColor indexed="64"/>
      </patternFill>
    </fill>
  </fills>
  <borders count="10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59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 applyAlignment="1"/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13" fillId="0" borderId="0" xfId="0" applyFont="1" applyAlignment="1"/>
    <xf numFmtId="0" fontId="0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80" fontId="13" fillId="0" borderId="0" xfId="0" applyNumberFormat="1" applyFont="1" applyAlignment="1">
      <alignment vertical="center"/>
    </xf>
    <xf numFmtId="10" fontId="6" fillId="0" borderId="0" xfId="0" applyNumberFormat="1" applyFont="1">
      <alignment vertical="center"/>
    </xf>
    <xf numFmtId="0" fontId="21" fillId="0" borderId="0" xfId="0" applyFont="1">
      <alignment vertical="center"/>
    </xf>
    <xf numFmtId="0" fontId="12" fillId="0" borderId="8" xfId="0" applyNumberFormat="1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>
      <alignment vertical="center"/>
    </xf>
    <xf numFmtId="0" fontId="34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23" fillId="4" borderId="16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9" fillId="0" borderId="0" xfId="0" applyFont="1" applyAlignment="1">
      <alignment vertical="center"/>
    </xf>
    <xf numFmtId="180" fontId="9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1" fillId="4" borderId="20" xfId="0" applyFont="1" applyFill="1" applyBorder="1" applyAlignment="1">
      <alignment horizontal="center" vertical="center" wrapText="1"/>
    </xf>
    <xf numFmtId="3" fontId="17" fillId="5" borderId="2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36" fillId="0" borderId="0" xfId="0" applyFont="1" applyAlignment="1">
      <alignment vertical="center"/>
    </xf>
    <xf numFmtId="3" fontId="17" fillId="5" borderId="21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18" fillId="0" borderId="31" xfId="0" applyNumberFormat="1" applyFont="1" applyBorder="1" applyAlignment="1">
      <alignment horizontal="right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right" vertical="center" wrapText="1"/>
    </xf>
    <xf numFmtId="3" fontId="18" fillId="0" borderId="29" xfId="0" applyNumberFormat="1" applyFont="1" applyBorder="1" applyAlignment="1">
      <alignment horizontal="right" vertical="center" wrapText="1"/>
    </xf>
    <xf numFmtId="3" fontId="18" fillId="0" borderId="30" xfId="0" applyNumberFormat="1" applyFont="1" applyBorder="1" applyAlignment="1">
      <alignment horizontal="right" vertical="center" wrapText="1"/>
    </xf>
    <xf numFmtId="3" fontId="18" fillId="0" borderId="32" xfId="0" applyNumberFormat="1" applyFont="1" applyBorder="1" applyAlignment="1">
      <alignment horizontal="right" vertical="center" wrapText="1"/>
    </xf>
    <xf numFmtId="3" fontId="18" fillId="0" borderId="34" xfId="0" applyNumberFormat="1" applyFont="1" applyBorder="1" applyAlignment="1">
      <alignment horizontal="right" vertical="center" wrapText="1"/>
    </xf>
    <xf numFmtId="3" fontId="18" fillId="0" borderId="65" xfId="0" applyNumberFormat="1" applyFont="1" applyFill="1" applyBorder="1" applyAlignment="1">
      <alignment horizontal="right" vertical="center" wrapText="1"/>
    </xf>
    <xf numFmtId="3" fontId="18" fillId="0" borderId="55" xfId="0" applyNumberFormat="1" applyFont="1" applyFill="1" applyBorder="1" applyAlignment="1">
      <alignment horizontal="right" vertical="center" wrapText="1"/>
    </xf>
    <xf numFmtId="3" fontId="18" fillId="0" borderId="66" xfId="0" applyNumberFormat="1" applyFont="1" applyFill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18" fillId="0" borderId="64" xfId="0" applyNumberFormat="1" applyFont="1" applyBorder="1" applyAlignment="1">
      <alignment horizontal="right" vertical="center" wrapText="1"/>
    </xf>
    <xf numFmtId="3" fontId="18" fillId="0" borderId="55" xfId="0" applyNumberFormat="1" applyFont="1" applyBorder="1" applyAlignment="1">
      <alignment horizontal="right" vertical="center" wrapText="1"/>
    </xf>
    <xf numFmtId="3" fontId="18" fillId="0" borderId="66" xfId="0" applyNumberFormat="1" applyFont="1" applyBorder="1" applyAlignment="1">
      <alignment horizontal="right" vertical="center" wrapText="1"/>
    </xf>
    <xf numFmtId="3" fontId="18" fillId="0" borderId="37" xfId="0" applyNumberFormat="1" applyFont="1" applyBorder="1" applyAlignment="1">
      <alignment horizontal="right" vertical="center" wrapText="1"/>
    </xf>
    <xf numFmtId="3" fontId="18" fillId="0" borderId="67" xfId="0" applyNumberFormat="1" applyFont="1" applyBorder="1" applyAlignment="1">
      <alignment horizontal="right" vertical="center" wrapText="1"/>
    </xf>
    <xf numFmtId="3" fontId="18" fillId="0" borderId="68" xfId="0" applyNumberFormat="1" applyFont="1" applyBorder="1" applyAlignment="1">
      <alignment horizontal="right" vertical="center" wrapText="1"/>
    </xf>
    <xf numFmtId="3" fontId="18" fillId="0" borderId="4" xfId="0" applyNumberFormat="1" applyFont="1" applyBorder="1" applyAlignment="1">
      <alignment horizontal="right" vertical="center" wrapText="1"/>
    </xf>
    <xf numFmtId="3" fontId="18" fillId="0" borderId="38" xfId="0" applyNumberFormat="1" applyFont="1" applyBorder="1" applyAlignment="1">
      <alignment horizontal="right" vertical="center" wrapText="1"/>
    </xf>
    <xf numFmtId="3" fontId="18" fillId="0" borderId="57" xfId="0" applyNumberFormat="1" applyFont="1" applyBorder="1" applyAlignment="1">
      <alignment horizontal="right" vertical="center" wrapText="1"/>
    </xf>
    <xf numFmtId="3" fontId="18" fillId="0" borderId="54" xfId="0" applyNumberFormat="1" applyFont="1" applyBorder="1" applyAlignment="1">
      <alignment horizontal="right" vertical="center" wrapText="1"/>
    </xf>
    <xf numFmtId="3" fontId="18" fillId="0" borderId="52" xfId="0" applyNumberFormat="1" applyFont="1" applyBorder="1" applyAlignment="1">
      <alignment horizontal="right" vertical="center" wrapText="1"/>
    </xf>
    <xf numFmtId="41" fontId="18" fillId="0" borderId="37" xfId="0" applyNumberFormat="1" applyFont="1" applyBorder="1" applyAlignment="1">
      <alignment horizontal="center" vertical="center" wrapText="1"/>
    </xf>
    <xf numFmtId="41" fontId="18" fillId="0" borderId="28" xfId="0" applyNumberFormat="1" applyFont="1" applyBorder="1" applyAlignment="1">
      <alignment horizontal="center" vertical="center" wrapText="1"/>
    </xf>
    <xf numFmtId="41" fontId="18" fillId="0" borderId="30" xfId="0" applyNumberFormat="1" applyFont="1" applyBorder="1" applyAlignment="1">
      <alignment horizontal="center" vertical="center" wrapText="1"/>
    </xf>
    <xf numFmtId="41" fontId="18" fillId="0" borderId="1" xfId="0" applyNumberFormat="1" applyFont="1" applyBorder="1" applyAlignment="1">
      <alignment horizontal="center" vertical="center" wrapText="1"/>
    </xf>
    <xf numFmtId="41" fontId="18" fillId="0" borderId="31" xfId="0" applyNumberFormat="1" applyFont="1" applyBorder="1" applyAlignment="1">
      <alignment horizontal="center" vertical="center" wrapText="1"/>
    </xf>
    <xf numFmtId="41" fontId="18" fillId="0" borderId="32" xfId="0" applyNumberFormat="1" applyFont="1" applyBorder="1" applyAlignment="1">
      <alignment horizontal="center" vertical="center" wrapText="1"/>
    </xf>
    <xf numFmtId="41" fontId="18" fillId="0" borderId="33" xfId="0" applyNumberFormat="1" applyFont="1" applyBorder="1" applyAlignment="1">
      <alignment horizontal="center" vertical="center" wrapText="1"/>
    </xf>
    <xf numFmtId="41" fontId="18" fillId="0" borderId="34" xfId="0" applyNumberFormat="1" applyFont="1" applyBorder="1" applyAlignment="1">
      <alignment horizontal="center" vertical="center" wrapText="1"/>
    </xf>
    <xf numFmtId="41" fontId="15" fillId="5" borderId="20" xfId="0" applyNumberFormat="1" applyFont="1" applyFill="1" applyBorder="1" applyAlignment="1">
      <alignment horizontal="center" vertical="center" wrapText="1"/>
    </xf>
    <xf numFmtId="41" fontId="18" fillId="0" borderId="63" xfId="0" applyNumberFormat="1" applyFont="1" applyBorder="1" applyAlignment="1">
      <alignment horizontal="center" vertical="center" wrapText="1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10" fontId="39" fillId="0" borderId="0" xfId="0" applyNumberFormat="1" applyFont="1">
      <alignment vertical="center"/>
    </xf>
    <xf numFmtId="4" fontId="17" fillId="5" borderId="21" xfId="0" applyNumberFormat="1" applyFont="1" applyFill="1" applyBorder="1" applyAlignment="1">
      <alignment horizontal="center" vertical="center" wrapText="1"/>
    </xf>
    <xf numFmtId="4" fontId="18" fillId="0" borderId="57" xfId="0" applyNumberFormat="1" applyFont="1" applyBorder="1" applyAlignment="1">
      <alignment horizontal="center" vertical="center" wrapText="1"/>
    </xf>
    <xf numFmtId="4" fontId="18" fillId="0" borderId="51" xfId="0" applyNumberFormat="1" applyFont="1" applyBorder="1" applyAlignment="1">
      <alignment horizontal="center" vertical="center" wrapText="1"/>
    </xf>
    <xf numFmtId="4" fontId="18" fillId="0" borderId="52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" fontId="17" fillId="5" borderId="20" xfId="0" applyNumberFormat="1" applyFont="1" applyFill="1" applyBorder="1" applyAlignment="1">
      <alignment horizontal="center" vertical="center" wrapText="1"/>
    </xf>
    <xf numFmtId="41" fontId="18" fillId="0" borderId="69" xfId="0" applyNumberFormat="1" applyFont="1" applyBorder="1" applyAlignment="1">
      <alignment horizontal="center" vertical="center" wrapText="1"/>
    </xf>
    <xf numFmtId="41" fontId="18" fillId="0" borderId="36" xfId="0" applyNumberFormat="1" applyFont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41" fontId="0" fillId="0" borderId="20" xfId="0" applyNumberFormat="1" applyFont="1" applyBorder="1" applyAlignment="1">
      <alignment horizontal="left" vertical="center"/>
    </xf>
    <xf numFmtId="0" fontId="0" fillId="0" borderId="20" xfId="0" applyBorder="1">
      <alignment vertical="center"/>
    </xf>
    <xf numFmtId="14" fontId="0" fillId="0" borderId="20" xfId="0" applyNumberFormat="1" applyBorder="1">
      <alignment vertical="center"/>
    </xf>
    <xf numFmtId="181" fontId="0" fillId="0" borderId="20" xfId="0" applyNumberFormat="1" applyBorder="1" applyAlignment="1">
      <alignment horizontal="center" vertical="center"/>
    </xf>
    <xf numFmtId="0" fontId="41" fillId="4" borderId="20" xfId="0" applyFont="1" applyFill="1" applyBorder="1" applyAlignment="1">
      <alignment horizontal="center" vertical="center"/>
    </xf>
    <xf numFmtId="0" fontId="41" fillId="5" borderId="20" xfId="0" applyFont="1" applyFill="1" applyBorder="1" applyAlignment="1">
      <alignment horizontal="center" vertical="center"/>
    </xf>
    <xf numFmtId="41" fontId="41" fillId="5" borderId="20" xfId="0" applyNumberFormat="1" applyFont="1" applyFill="1" applyBorder="1" applyAlignment="1">
      <alignment horizontal="left" vertical="center"/>
    </xf>
    <xf numFmtId="0" fontId="41" fillId="0" borderId="20" xfId="0" applyFont="1" applyBorder="1" applyAlignment="1">
      <alignment horizontal="center" vertical="center"/>
    </xf>
    <xf numFmtId="41" fontId="41" fillId="0" borderId="20" xfId="0" applyNumberFormat="1" applyFont="1" applyBorder="1" applyAlignment="1">
      <alignment horizontal="left"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 wrapText="1"/>
    </xf>
    <xf numFmtId="0" fontId="41" fillId="7" borderId="2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41" fontId="23" fillId="7" borderId="16" xfId="0" applyNumberFormat="1" applyFont="1" applyFill="1" applyBorder="1" applyAlignment="1">
      <alignment vertical="center" shrinkToFit="1"/>
    </xf>
    <xf numFmtId="41" fontId="24" fillId="3" borderId="18" xfId="0" applyNumberFormat="1" applyFont="1" applyFill="1" applyBorder="1" applyAlignment="1">
      <alignment vertical="center" shrinkToFit="1"/>
    </xf>
    <xf numFmtId="41" fontId="23" fillId="7" borderId="48" xfId="0" applyNumberFormat="1" applyFont="1" applyFill="1" applyBorder="1" applyAlignment="1">
      <alignment vertical="center" shrinkToFit="1"/>
    </xf>
    <xf numFmtId="41" fontId="23" fillId="7" borderId="18" xfId="0" applyNumberFormat="1" applyFont="1" applyFill="1" applyBorder="1" applyAlignment="1">
      <alignment vertical="center" shrinkToFit="1"/>
    </xf>
    <xf numFmtId="41" fontId="25" fillId="7" borderId="18" xfId="0" applyNumberFormat="1" applyFont="1" applyFill="1" applyBorder="1" applyAlignment="1">
      <alignment vertical="center" shrinkToFit="1"/>
    </xf>
    <xf numFmtId="41" fontId="25" fillId="7" borderId="19" xfId="0" applyNumberFormat="1" applyFont="1" applyFill="1" applyBorder="1" applyAlignment="1">
      <alignment vertical="center" shrinkToFit="1"/>
    </xf>
    <xf numFmtId="41" fontId="25" fillId="4" borderId="53" xfId="0" applyNumberFormat="1" applyFont="1" applyFill="1" applyBorder="1" applyAlignment="1">
      <alignment vertical="center" shrinkToFit="1"/>
    </xf>
    <xf numFmtId="41" fontId="26" fillId="3" borderId="18" xfId="0" applyNumberFormat="1" applyFont="1" applyFill="1" applyBorder="1" applyAlignment="1">
      <alignment vertical="center" shrinkToFit="1"/>
    </xf>
    <xf numFmtId="41" fontId="25" fillId="7" borderId="48" xfId="0" applyNumberFormat="1" applyFont="1" applyFill="1" applyBorder="1" applyAlignment="1">
      <alignment vertical="center" shrinkToFit="1"/>
    </xf>
    <xf numFmtId="41" fontId="25" fillId="7" borderId="49" xfId="0" applyNumberFormat="1" applyFont="1" applyFill="1" applyBorder="1" applyAlignment="1">
      <alignment vertical="center" shrinkToFit="1"/>
    </xf>
    <xf numFmtId="41" fontId="25" fillId="4" borderId="16" xfId="0" applyNumberFormat="1" applyFont="1" applyFill="1" applyBorder="1" applyAlignment="1">
      <alignment vertical="center" shrinkToFit="1"/>
    </xf>
    <xf numFmtId="41" fontId="25" fillId="4" borderId="17" xfId="0" applyNumberFormat="1" applyFont="1" applyFill="1" applyBorder="1" applyAlignment="1">
      <alignment vertical="center" shrinkToFit="1"/>
    </xf>
    <xf numFmtId="41" fontId="26" fillId="3" borderId="48" xfId="0" applyNumberFormat="1" applyFont="1" applyFill="1" applyBorder="1" applyAlignment="1">
      <alignment vertical="center" shrinkToFit="1"/>
    </xf>
    <xf numFmtId="41" fontId="26" fillId="3" borderId="49" xfId="0" applyNumberFormat="1" applyFont="1" applyFill="1" applyBorder="1" applyAlignment="1">
      <alignment vertical="center" shrinkToFit="1"/>
    </xf>
    <xf numFmtId="0" fontId="31" fillId="4" borderId="45" xfId="0" applyNumberFormat="1" applyFont="1" applyFill="1" applyBorder="1" applyAlignment="1">
      <alignment horizontal="center" vertical="center" wrapText="1"/>
    </xf>
    <xf numFmtId="41" fontId="23" fillId="7" borderId="45" xfId="0" applyNumberFormat="1" applyFont="1" applyFill="1" applyBorder="1" applyAlignment="1">
      <alignment vertical="center" shrinkToFit="1"/>
    </xf>
    <xf numFmtId="41" fontId="24" fillId="3" borderId="50" xfId="0" applyNumberFormat="1" applyFont="1" applyFill="1" applyBorder="1" applyAlignment="1">
      <alignment vertical="center" shrinkToFit="1"/>
    </xf>
    <xf numFmtId="41" fontId="24" fillId="3" borderId="26" xfId="0" applyNumberFormat="1" applyFont="1" applyFill="1" applyBorder="1" applyAlignment="1">
      <alignment vertical="center" shrinkToFit="1"/>
    </xf>
    <xf numFmtId="41" fontId="24" fillId="3" borderId="3" xfId="0" applyNumberFormat="1" applyFont="1" applyFill="1" applyBorder="1" applyAlignment="1">
      <alignment vertical="center" shrinkToFit="1"/>
    </xf>
    <xf numFmtId="41" fontId="24" fillId="3" borderId="39" xfId="0" applyNumberFormat="1" applyFont="1" applyFill="1" applyBorder="1" applyAlignment="1">
      <alignment vertical="center" shrinkToFit="1"/>
    </xf>
    <xf numFmtId="41" fontId="25" fillId="4" borderId="54" xfId="0" applyNumberFormat="1" applyFont="1" applyFill="1" applyBorder="1" applyAlignment="1">
      <alignment vertical="center" shrinkToFit="1"/>
    </xf>
    <xf numFmtId="41" fontId="26" fillId="0" borderId="50" xfId="0" applyNumberFormat="1" applyFont="1" applyFill="1" applyBorder="1" applyAlignment="1">
      <alignment vertical="center" shrinkToFit="1"/>
    </xf>
    <xf numFmtId="41" fontId="26" fillId="0" borderId="26" xfId="0" applyNumberFormat="1" applyFont="1" applyFill="1" applyBorder="1" applyAlignment="1">
      <alignment vertical="center" shrinkToFit="1"/>
    </xf>
    <xf numFmtId="41" fontId="26" fillId="0" borderId="3" xfId="0" applyNumberFormat="1" applyFont="1" applyFill="1" applyBorder="1" applyAlignment="1">
      <alignment vertical="center" shrinkToFit="1"/>
    </xf>
    <xf numFmtId="41" fontId="26" fillId="0" borderId="25" xfId="0" applyNumberFormat="1" applyFont="1" applyFill="1" applyBorder="1" applyAlignment="1">
      <alignment vertical="center" shrinkToFit="1"/>
    </xf>
    <xf numFmtId="41" fontId="25" fillId="4" borderId="45" xfId="0" applyNumberFormat="1" applyFont="1" applyFill="1" applyBorder="1" applyAlignment="1">
      <alignment vertical="center" shrinkToFit="1"/>
    </xf>
    <xf numFmtId="41" fontId="26" fillId="0" borderId="39" xfId="0" applyNumberFormat="1" applyFont="1" applyFill="1" applyBorder="1" applyAlignment="1">
      <alignment vertical="center" shrinkToFit="1"/>
    </xf>
    <xf numFmtId="41" fontId="25" fillId="4" borderId="59" xfId="0" applyNumberFormat="1" applyFont="1" applyFill="1" applyBorder="1" applyAlignment="1">
      <alignment vertical="center" shrinkToFit="1"/>
    </xf>
    <xf numFmtId="41" fontId="26" fillId="0" borderId="54" xfId="0" applyNumberFormat="1" applyFont="1" applyFill="1" applyBorder="1" applyAlignment="1">
      <alignment vertical="center" shrinkToFit="1"/>
    </xf>
    <xf numFmtId="41" fontId="25" fillId="4" borderId="62" xfId="0" applyNumberFormat="1" applyFont="1" applyFill="1" applyBorder="1" applyAlignment="1">
      <alignment vertical="center" shrinkToFit="1"/>
    </xf>
    <xf numFmtId="0" fontId="31" fillId="4" borderId="46" xfId="0" applyNumberFormat="1" applyFont="1" applyFill="1" applyBorder="1" applyAlignment="1">
      <alignment horizontal="center" vertical="center" wrapText="1"/>
    </xf>
    <xf numFmtId="41" fontId="23" fillId="7" borderId="46" xfId="0" applyNumberFormat="1" applyFont="1" applyFill="1" applyBorder="1" applyAlignment="1">
      <alignment vertical="center" shrinkToFit="1"/>
    </xf>
    <xf numFmtId="41" fontId="24" fillId="3" borderId="51" xfId="0" applyNumberFormat="1" applyFont="1" applyFill="1" applyBorder="1" applyAlignment="1">
      <alignment vertical="center" shrinkToFit="1"/>
    </xf>
    <xf numFmtId="41" fontId="24" fillId="3" borderId="2" xfId="0" applyNumberFormat="1" applyFont="1" applyFill="1" applyBorder="1" applyAlignment="1">
      <alignment vertical="center" shrinkToFit="1"/>
    </xf>
    <xf numFmtId="41" fontId="24" fillId="3" borderId="1" xfId="0" applyNumberFormat="1" applyFont="1" applyFill="1" applyBorder="1" applyAlignment="1">
      <alignment vertical="center" shrinkToFit="1"/>
    </xf>
    <xf numFmtId="41" fontId="26" fillId="3" borderId="1" xfId="0" applyNumberFormat="1" applyFont="1" applyFill="1" applyBorder="1" applyAlignment="1">
      <alignment vertical="center" shrinkToFit="1"/>
    </xf>
    <xf numFmtId="41" fontId="26" fillId="3" borderId="40" xfId="0" applyNumberFormat="1" applyFont="1" applyFill="1" applyBorder="1" applyAlignment="1">
      <alignment vertical="center" shrinkToFit="1"/>
    </xf>
    <xf numFmtId="41" fontId="25" fillId="4" borderId="55" xfId="0" applyNumberFormat="1" applyFont="1" applyFill="1" applyBorder="1" applyAlignment="1">
      <alignment vertical="center" shrinkToFit="1"/>
    </xf>
    <xf numFmtId="41" fontId="26" fillId="0" borderId="51" xfId="0" applyNumberFormat="1" applyFont="1" applyFill="1" applyBorder="1" applyAlignment="1">
      <alignment vertical="center" shrinkToFit="1"/>
    </xf>
    <xf numFmtId="41" fontId="26" fillId="0" borderId="2" xfId="0" applyNumberFormat="1" applyFont="1" applyFill="1" applyBorder="1" applyAlignment="1">
      <alignment vertical="center" shrinkToFit="1"/>
    </xf>
    <xf numFmtId="41" fontId="26" fillId="0" borderId="1" xfId="0" applyNumberFormat="1" applyFont="1" applyFill="1" applyBorder="1" applyAlignment="1">
      <alignment vertical="center" shrinkToFit="1"/>
    </xf>
    <xf numFmtId="41" fontId="26" fillId="0" borderId="4" xfId="0" applyNumberFormat="1" applyFont="1" applyFill="1" applyBorder="1" applyAlignment="1">
      <alignment vertical="center" shrinkToFit="1"/>
    </xf>
    <xf numFmtId="41" fontId="25" fillId="4" borderId="46" xfId="0" applyNumberFormat="1" applyFont="1" applyFill="1" applyBorder="1" applyAlignment="1">
      <alignment vertical="center" shrinkToFit="1"/>
    </xf>
    <xf numFmtId="41" fontId="26" fillId="0" borderId="40" xfId="0" applyNumberFormat="1" applyFont="1" applyFill="1" applyBorder="1" applyAlignment="1">
      <alignment vertical="center" shrinkToFit="1"/>
    </xf>
    <xf numFmtId="41" fontId="25" fillId="4" borderId="60" xfId="0" applyNumberFormat="1" applyFont="1" applyFill="1" applyBorder="1" applyAlignment="1">
      <alignment vertical="center" shrinkToFit="1"/>
    </xf>
    <xf numFmtId="41" fontId="26" fillId="0" borderId="55" xfId="0" applyNumberFormat="1" applyFont="1" applyFill="1" applyBorder="1" applyAlignment="1">
      <alignment vertical="center" shrinkToFit="1"/>
    </xf>
    <xf numFmtId="0" fontId="23" fillId="4" borderId="46" xfId="0" applyNumberFormat="1" applyFont="1" applyFill="1" applyBorder="1" applyAlignment="1">
      <alignment horizontal="center" vertical="center" wrapText="1"/>
    </xf>
    <xf numFmtId="0" fontId="33" fillId="4" borderId="46" xfId="0" applyNumberFormat="1" applyFont="1" applyFill="1" applyBorder="1" applyAlignment="1">
      <alignment horizontal="center" vertical="center" wrapText="1"/>
    </xf>
    <xf numFmtId="0" fontId="23" fillId="4" borderId="47" xfId="0" applyNumberFormat="1" applyFont="1" applyFill="1" applyBorder="1" applyAlignment="1">
      <alignment horizontal="center" vertical="center" wrapText="1"/>
    </xf>
    <xf numFmtId="41" fontId="23" fillId="7" borderId="47" xfId="0" applyNumberFormat="1" applyFont="1" applyFill="1" applyBorder="1" applyAlignment="1">
      <alignment vertical="center" shrinkToFit="1"/>
    </xf>
    <xf numFmtId="41" fontId="24" fillId="3" borderId="58" xfId="0" applyNumberFormat="1" applyFont="1" applyFill="1" applyBorder="1" applyAlignment="1">
      <alignment vertical="center" shrinkToFit="1"/>
    </xf>
    <xf numFmtId="41" fontId="24" fillId="3" borderId="44" xfId="0" applyNumberFormat="1" applyFont="1" applyFill="1" applyBorder="1" applyAlignment="1">
      <alignment vertical="center" shrinkToFit="1"/>
    </xf>
    <xf numFmtId="41" fontId="24" fillId="3" borderId="41" xfId="0" applyNumberFormat="1" applyFont="1" applyFill="1" applyBorder="1" applyAlignment="1">
      <alignment vertical="center" shrinkToFit="1"/>
    </xf>
    <xf numFmtId="41" fontId="26" fillId="3" borderId="41" xfId="0" applyNumberFormat="1" applyFont="1" applyFill="1" applyBorder="1" applyAlignment="1">
      <alignment vertical="center" shrinkToFit="1"/>
    </xf>
    <xf numFmtId="41" fontId="26" fillId="3" borderId="42" xfId="0" applyNumberFormat="1" applyFont="1" applyFill="1" applyBorder="1" applyAlignment="1">
      <alignment vertical="center" shrinkToFit="1"/>
    </xf>
    <xf numFmtId="41" fontId="25" fillId="4" borderId="56" xfId="0" applyNumberFormat="1" applyFont="1" applyFill="1" applyBorder="1" applyAlignment="1">
      <alignment vertical="center" shrinkToFit="1"/>
    </xf>
    <xf numFmtId="41" fontId="26" fillId="0" borderId="58" xfId="0" applyNumberFormat="1" applyFont="1" applyFill="1" applyBorder="1" applyAlignment="1">
      <alignment vertical="center" shrinkToFit="1"/>
    </xf>
    <xf numFmtId="41" fontId="26" fillId="0" borderId="44" xfId="0" applyNumberFormat="1" applyFont="1" applyFill="1" applyBorder="1" applyAlignment="1">
      <alignment vertical="center" shrinkToFit="1"/>
    </xf>
    <xf numFmtId="41" fontId="26" fillId="0" borderId="41" xfId="0" applyNumberFormat="1" applyFont="1" applyFill="1" applyBorder="1" applyAlignment="1">
      <alignment vertical="center" shrinkToFit="1"/>
    </xf>
    <xf numFmtId="41" fontId="26" fillId="0" borderId="43" xfId="0" applyNumberFormat="1" applyFont="1" applyFill="1" applyBorder="1" applyAlignment="1">
      <alignment vertical="center" shrinkToFit="1"/>
    </xf>
    <xf numFmtId="41" fontId="25" fillId="4" borderId="47" xfId="0" applyNumberFormat="1" applyFont="1" applyFill="1" applyBorder="1" applyAlignment="1">
      <alignment vertical="center" shrinkToFit="1"/>
    </xf>
    <xf numFmtId="41" fontId="26" fillId="0" borderId="42" xfId="0" applyNumberFormat="1" applyFont="1" applyFill="1" applyBorder="1" applyAlignment="1">
      <alignment vertical="center" shrinkToFit="1"/>
    </xf>
    <xf numFmtId="41" fontId="25" fillId="4" borderId="61" xfId="0" applyNumberFormat="1" applyFont="1" applyFill="1" applyBorder="1" applyAlignment="1">
      <alignment vertical="center" shrinkToFit="1"/>
    </xf>
    <xf numFmtId="41" fontId="26" fillId="0" borderId="56" xfId="0" applyNumberFormat="1" applyFont="1" applyFill="1" applyBorder="1" applyAlignment="1">
      <alignment vertical="center" shrinkToFit="1"/>
    </xf>
    <xf numFmtId="0" fontId="32" fillId="0" borderId="0" xfId="0" applyFont="1">
      <alignment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41" fontId="18" fillId="0" borderId="0" xfId="0" applyNumberFormat="1" applyFont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2" fillId="0" borderId="0" xfId="0" applyFont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10" fontId="10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41" fontId="18" fillId="0" borderId="0" xfId="0" applyNumberFormat="1" applyFont="1" applyBorder="1" applyAlignment="1">
      <alignment horizontal="center" vertical="center" wrapText="1"/>
    </xf>
    <xf numFmtId="41" fontId="0" fillId="0" borderId="0" xfId="0" applyNumberFormat="1">
      <alignment vertical="center"/>
    </xf>
    <xf numFmtId="0" fontId="27" fillId="0" borderId="0" xfId="0" applyFont="1" applyAlignment="1">
      <alignment vertical="center" shrinkToFit="1"/>
    </xf>
    <xf numFmtId="0" fontId="32" fillId="0" borderId="0" xfId="0" applyFont="1" applyAlignment="1">
      <alignment horizontal="center" vertical="center" shrinkToFit="1"/>
    </xf>
    <xf numFmtId="41" fontId="27" fillId="0" borderId="0" xfId="0" applyNumberFormat="1" applyFont="1" applyAlignment="1">
      <alignment vertical="center" shrinkToFit="1"/>
    </xf>
    <xf numFmtId="0" fontId="32" fillId="0" borderId="0" xfId="0" applyFont="1" applyAlignment="1">
      <alignment vertical="center" shrinkToFit="1"/>
    </xf>
    <xf numFmtId="0" fontId="54" fillId="0" borderId="0" xfId="0" applyFont="1" applyAlignment="1">
      <alignment horizontal="center" vertical="center" shrinkToFit="1"/>
    </xf>
    <xf numFmtId="0" fontId="54" fillId="0" borderId="0" xfId="0" applyFont="1" applyAlignment="1">
      <alignment vertical="center" shrinkToFit="1"/>
    </xf>
    <xf numFmtId="41" fontId="54" fillId="0" borderId="0" xfId="0" applyNumberFormat="1" applyFont="1" applyAlignment="1">
      <alignment vertical="center" shrinkToFit="1"/>
    </xf>
    <xf numFmtId="41" fontId="18" fillId="0" borderId="55" xfId="0" applyNumberFormat="1" applyFont="1" applyBorder="1" applyAlignment="1">
      <alignment horizontal="center" vertical="center" wrapText="1"/>
    </xf>
    <xf numFmtId="41" fontId="18" fillId="0" borderId="66" xfId="0" applyNumberFormat="1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41" fontId="18" fillId="0" borderId="28" xfId="0" applyNumberFormat="1" applyFont="1" applyBorder="1" applyAlignment="1">
      <alignment horizontal="left" vertical="center" wrapText="1"/>
    </xf>
    <xf numFmtId="41" fontId="15" fillId="5" borderId="21" xfId="0" applyNumberFormat="1" applyFont="1" applyFill="1" applyBorder="1" applyAlignment="1">
      <alignment vertical="center" wrapText="1"/>
    </xf>
    <xf numFmtId="41" fontId="18" fillId="0" borderId="37" xfId="0" applyNumberFormat="1" applyFont="1" applyBorder="1" applyAlignment="1">
      <alignment vertical="center" wrapText="1"/>
    </xf>
    <xf numFmtId="41" fontId="18" fillId="0" borderId="27" xfId="0" applyNumberFormat="1" applyFont="1" applyBorder="1" applyAlignment="1">
      <alignment vertical="center" wrapText="1"/>
    </xf>
    <xf numFmtId="41" fontId="18" fillId="0" borderId="28" xfId="0" applyNumberFormat="1" applyFont="1" applyBorder="1" applyAlignment="1">
      <alignment vertical="center" wrapText="1"/>
    </xf>
    <xf numFmtId="41" fontId="18" fillId="0" borderId="29" xfId="0" applyNumberFormat="1" applyFont="1" applyBorder="1" applyAlignment="1">
      <alignment vertical="center" wrapText="1"/>
    </xf>
    <xf numFmtId="41" fontId="18" fillId="0" borderId="67" xfId="0" applyNumberFormat="1" applyFont="1" applyBorder="1" applyAlignment="1">
      <alignment vertical="center" wrapText="1"/>
    </xf>
    <xf numFmtId="41" fontId="18" fillId="0" borderId="30" xfId="0" applyNumberFormat="1" applyFont="1" applyBorder="1" applyAlignment="1">
      <alignment vertical="center" wrapText="1"/>
    </xf>
    <xf numFmtId="41" fontId="18" fillId="0" borderId="1" xfId="0" applyNumberFormat="1" applyFont="1" applyBorder="1" applyAlignment="1">
      <alignment vertical="center" wrapText="1"/>
    </xf>
    <xf numFmtId="41" fontId="37" fillId="0" borderId="1" xfId="0" applyNumberFormat="1" applyFont="1" applyBorder="1" applyAlignment="1">
      <alignment vertical="center" wrapText="1"/>
    </xf>
    <xf numFmtId="41" fontId="18" fillId="0" borderId="31" xfId="0" applyNumberFormat="1" applyFont="1" applyBorder="1" applyAlignment="1">
      <alignment vertical="center" wrapText="1"/>
    </xf>
    <xf numFmtId="41" fontId="37" fillId="0" borderId="31" xfId="0" applyNumberFormat="1" applyFont="1" applyBorder="1" applyAlignment="1">
      <alignment vertical="center" wrapText="1"/>
    </xf>
    <xf numFmtId="41" fontId="18" fillId="0" borderId="68" xfId="0" applyNumberFormat="1" applyFont="1" applyBorder="1" applyAlignment="1">
      <alignment vertical="center" wrapText="1"/>
    </xf>
    <xf numFmtId="41" fontId="18" fillId="0" borderId="32" xfId="0" applyNumberFormat="1" applyFont="1" applyBorder="1" applyAlignment="1">
      <alignment vertical="center" wrapText="1"/>
    </xf>
    <xf numFmtId="41" fontId="18" fillId="0" borderId="33" xfId="0" applyNumberFormat="1" applyFont="1" applyBorder="1" applyAlignment="1">
      <alignment vertical="center" wrapText="1"/>
    </xf>
    <xf numFmtId="41" fontId="18" fillId="0" borderId="34" xfId="0" applyNumberFormat="1" applyFont="1" applyBorder="1" applyAlignment="1">
      <alignment vertical="center" wrapText="1"/>
    </xf>
    <xf numFmtId="0" fontId="55" fillId="0" borderId="20" xfId="0" applyFont="1" applyBorder="1" applyAlignment="1">
      <alignment horizontal="center" vertical="center"/>
    </xf>
    <xf numFmtId="41" fontId="57" fillId="0" borderId="0" xfId="0" applyNumberFormat="1" applyFont="1" applyAlignment="1">
      <alignment vertical="center" shrinkToFit="1"/>
    </xf>
    <xf numFmtId="0" fontId="14" fillId="4" borderId="7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shrinkToFit="1"/>
    </xf>
    <xf numFmtId="41" fontId="5" fillId="0" borderId="0" xfId="0" applyNumberFormat="1" applyFont="1" applyAlignment="1">
      <alignment vertical="center" shrinkToFit="1"/>
    </xf>
    <xf numFmtId="41" fontId="0" fillId="0" borderId="0" xfId="0" applyNumberFormat="1" applyFont="1" applyAlignment="1">
      <alignment vertical="center" shrinkToFit="1"/>
    </xf>
    <xf numFmtId="41" fontId="0" fillId="0" borderId="0" xfId="0" applyNumberFormat="1" applyFont="1">
      <alignment vertical="center"/>
    </xf>
    <xf numFmtId="0" fontId="5" fillId="0" borderId="20" xfId="0" applyFont="1" applyBorder="1" applyAlignment="1">
      <alignment horizontal="center" vertical="center"/>
    </xf>
    <xf numFmtId="41" fontId="5" fillId="0" borderId="20" xfId="0" applyNumberFormat="1" applyFont="1" applyBorder="1">
      <alignment vertical="center"/>
    </xf>
    <xf numFmtId="41" fontId="11" fillId="0" borderId="69" xfId="0" applyNumberFormat="1" applyFont="1" applyBorder="1" applyAlignment="1">
      <alignment horizontal="center" vertical="center" shrinkToFit="1"/>
    </xf>
    <xf numFmtId="41" fontId="11" fillId="0" borderId="76" xfId="0" applyNumberFormat="1" applyFont="1" applyBorder="1" applyAlignment="1">
      <alignment horizontal="center" vertical="center" shrinkToFit="1"/>
    </xf>
    <xf numFmtId="41" fontId="11" fillId="0" borderId="77" xfId="0" applyNumberFormat="1" applyFont="1" applyBorder="1" applyAlignment="1">
      <alignment horizontal="center" vertical="center" shrinkToFit="1"/>
    </xf>
    <xf numFmtId="41" fontId="14" fillId="5" borderId="21" xfId="0" applyNumberFormat="1" applyFont="1" applyFill="1" applyBorder="1" applyAlignment="1">
      <alignment vertical="center" shrinkToFit="1"/>
    </xf>
    <xf numFmtId="0" fontId="5" fillId="0" borderId="27" xfId="0" applyFont="1" applyBorder="1" applyAlignment="1">
      <alignment horizontal="center" vertical="center"/>
    </xf>
    <xf numFmtId="41" fontId="10" fillId="0" borderId="37" xfId="0" applyNumberFormat="1" applyFont="1" applyBorder="1" applyAlignment="1">
      <alignment vertical="center" shrinkToFit="1"/>
    </xf>
    <xf numFmtId="0" fontId="5" fillId="0" borderId="30" xfId="0" applyFont="1" applyBorder="1" applyAlignment="1">
      <alignment horizontal="center" vertical="center"/>
    </xf>
    <xf numFmtId="41" fontId="10" fillId="0" borderId="30" xfId="0" applyNumberFormat="1" applyFont="1" applyBorder="1" applyAlignment="1">
      <alignment vertical="center" shrinkToFit="1"/>
    </xf>
    <xf numFmtId="41" fontId="10" fillId="0" borderId="2" xfId="0" applyNumberFormat="1" applyFont="1" applyBorder="1" applyAlignment="1">
      <alignment vertical="center" shrinkToFit="1"/>
    </xf>
    <xf numFmtId="41" fontId="10" fillId="0" borderId="31" xfId="0" applyNumberFormat="1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/>
    </xf>
    <xf numFmtId="41" fontId="10" fillId="0" borderId="32" xfId="0" applyNumberFormat="1" applyFont="1" applyBorder="1" applyAlignment="1">
      <alignment vertical="center" shrinkToFit="1"/>
    </xf>
    <xf numFmtId="41" fontId="10" fillId="0" borderId="64" xfId="0" applyNumberFormat="1" applyFont="1" applyBorder="1" applyAlignment="1">
      <alignment vertical="center" shrinkToFit="1"/>
    </xf>
    <xf numFmtId="41" fontId="10" fillId="0" borderId="34" xfId="0" applyNumberFormat="1" applyFont="1" applyBorder="1" applyAlignment="1">
      <alignment vertical="center" shrinkToFit="1"/>
    </xf>
    <xf numFmtId="41" fontId="11" fillId="0" borderId="0" xfId="0" applyNumberFormat="1" applyFont="1">
      <alignment vertical="center"/>
    </xf>
    <xf numFmtId="0" fontId="14" fillId="4" borderId="73" xfId="0" applyFont="1" applyFill="1" applyBorder="1" applyAlignment="1">
      <alignment horizontal="center" vertical="center" wrapText="1"/>
    </xf>
    <xf numFmtId="41" fontId="11" fillId="0" borderId="65" xfId="0" applyNumberFormat="1" applyFont="1" applyBorder="1" applyAlignment="1">
      <alignment vertical="center" shrinkToFit="1"/>
    </xf>
    <xf numFmtId="41" fontId="11" fillId="0" borderId="55" xfId="0" applyNumberFormat="1" applyFont="1" applyBorder="1" applyAlignment="1">
      <alignment vertical="center" shrinkToFit="1"/>
    </xf>
    <xf numFmtId="41" fontId="11" fillId="0" borderId="66" xfId="0" applyNumberFormat="1" applyFont="1" applyBorder="1" applyAlignment="1">
      <alignment vertical="center" shrinkToFit="1"/>
    </xf>
    <xf numFmtId="41" fontId="11" fillId="0" borderId="27" xfId="0" applyNumberFormat="1" applyFont="1" applyBorder="1" applyAlignment="1">
      <alignment horizontal="center" vertical="center" shrinkToFit="1"/>
    </xf>
    <xf numFmtId="41" fontId="11" fillId="0" borderId="30" xfId="0" applyNumberFormat="1" applyFont="1" applyBorder="1" applyAlignment="1">
      <alignment horizontal="center" vertical="center" shrinkToFit="1"/>
    </xf>
    <xf numFmtId="41" fontId="11" fillId="0" borderId="32" xfId="0" applyNumberFormat="1" applyFont="1" applyBorder="1" applyAlignment="1">
      <alignment horizontal="center" vertical="center" shrinkToFit="1"/>
    </xf>
    <xf numFmtId="41" fontId="14" fillId="5" borderId="70" xfId="0" applyNumberFormat="1" applyFont="1" applyFill="1" applyBorder="1" applyAlignment="1">
      <alignment vertical="center" shrinkToFit="1"/>
    </xf>
    <xf numFmtId="41" fontId="10" fillId="0" borderId="35" xfId="0" applyNumberFormat="1" applyFont="1" applyBorder="1" applyAlignment="1">
      <alignment vertical="center" shrinkToFit="1"/>
    </xf>
    <xf numFmtId="41" fontId="10" fillId="0" borderId="55" xfId="0" applyNumberFormat="1" applyFont="1" applyBorder="1" applyAlignment="1">
      <alignment vertical="center" shrinkToFit="1"/>
    </xf>
    <xf numFmtId="41" fontId="10" fillId="0" borderId="66" xfId="0" applyNumberFormat="1" applyFont="1" applyBorder="1" applyAlignment="1">
      <alignment vertical="center" shrinkToFit="1"/>
    </xf>
    <xf numFmtId="0" fontId="14" fillId="4" borderId="78" xfId="0" applyFont="1" applyFill="1" applyBorder="1" applyAlignment="1">
      <alignment horizontal="center" vertical="center" wrapText="1"/>
    </xf>
    <xf numFmtId="41" fontId="14" fillId="5" borderId="74" xfId="0" applyNumberFormat="1" applyFont="1" applyFill="1" applyBorder="1" applyAlignment="1">
      <alignment vertical="center" shrinkToFit="1"/>
    </xf>
    <xf numFmtId="41" fontId="10" fillId="0" borderId="27" xfId="0" applyNumberFormat="1" applyFont="1" applyBorder="1" applyAlignment="1">
      <alignment vertical="center" shrinkToFit="1"/>
    </xf>
    <xf numFmtId="41" fontId="10" fillId="0" borderId="29" xfId="0" applyNumberFormat="1" applyFont="1" applyBorder="1" applyAlignment="1">
      <alignment vertical="center" shrinkToFit="1"/>
    </xf>
    <xf numFmtId="41" fontId="10" fillId="0" borderId="4" xfId="0" applyNumberFormat="1" applyFont="1" applyBorder="1" applyAlignment="1">
      <alignment vertical="center" shrinkToFit="1"/>
    </xf>
    <xf numFmtId="41" fontId="10" fillId="0" borderId="38" xfId="0" applyNumberFormat="1" applyFont="1" applyBorder="1" applyAlignment="1">
      <alignment vertical="center" shrinkToFit="1"/>
    </xf>
    <xf numFmtId="0" fontId="41" fillId="0" borderId="0" xfId="0" applyFont="1" applyAlignment="1">
      <alignment vertical="center" shrinkToFit="1"/>
    </xf>
    <xf numFmtId="41" fontId="41" fillId="8" borderId="20" xfId="0" applyNumberFormat="1" applyFont="1" applyFill="1" applyBorder="1" applyAlignment="1">
      <alignment horizontal="center" vertical="center"/>
    </xf>
    <xf numFmtId="0" fontId="41" fillId="8" borderId="20" xfId="0" applyFont="1" applyFill="1" applyBorder="1" applyAlignment="1">
      <alignment horizontal="center" vertical="center"/>
    </xf>
    <xf numFmtId="0" fontId="41" fillId="8" borderId="24" xfId="0" applyFont="1" applyFill="1" applyBorder="1" applyAlignment="1">
      <alignment horizontal="center" vertical="center" shrinkToFit="1"/>
    </xf>
    <xf numFmtId="0" fontId="21" fillId="5" borderId="20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 shrinkToFit="1"/>
    </xf>
    <xf numFmtId="41" fontId="21" fillId="5" borderId="2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1" fillId="9" borderId="20" xfId="0" applyFont="1" applyFill="1" applyBorder="1" applyAlignment="1">
      <alignment horizontal="center" vertical="center"/>
    </xf>
    <xf numFmtId="41" fontId="41" fillId="9" borderId="20" xfId="0" applyNumberFormat="1" applyFont="1" applyFill="1" applyBorder="1">
      <alignment vertical="center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 wrapText="1"/>
    </xf>
    <xf numFmtId="0" fontId="41" fillId="4" borderId="20" xfId="0" applyFont="1" applyFill="1" applyBorder="1" applyAlignment="1">
      <alignment horizontal="center" vertical="center"/>
    </xf>
    <xf numFmtId="189" fontId="41" fillId="0" borderId="20" xfId="0" applyNumberFormat="1" applyFont="1" applyBorder="1" applyAlignment="1">
      <alignment horizontal="center" vertical="center"/>
    </xf>
    <xf numFmtId="190" fontId="41" fillId="0" borderId="20" xfId="0" applyNumberFormat="1" applyFont="1" applyBorder="1" applyAlignment="1">
      <alignment horizontal="center" vertical="center"/>
    </xf>
    <xf numFmtId="41" fontId="15" fillId="5" borderId="82" xfId="0" applyNumberFormat="1" applyFont="1" applyFill="1" applyBorder="1" applyAlignment="1">
      <alignment vertical="center" wrapText="1"/>
    </xf>
    <xf numFmtId="41" fontId="15" fillId="5" borderId="83" xfId="0" applyNumberFormat="1" applyFont="1" applyFill="1" applyBorder="1" applyAlignment="1">
      <alignment vertical="center" wrapText="1"/>
    </xf>
    <xf numFmtId="41" fontId="15" fillId="5" borderId="84" xfId="0" applyNumberFormat="1" applyFont="1" applyFill="1" applyBorder="1" applyAlignment="1">
      <alignment vertical="center" wrapText="1"/>
    </xf>
    <xf numFmtId="0" fontId="11" fillId="4" borderId="88" xfId="0" applyFont="1" applyFill="1" applyBorder="1" applyAlignment="1">
      <alignment horizontal="center" vertical="center" wrapText="1"/>
    </xf>
    <xf numFmtId="0" fontId="11" fillId="4" borderId="89" xfId="0" applyFont="1" applyFill="1" applyBorder="1" applyAlignment="1">
      <alignment horizontal="center" vertical="center" wrapText="1"/>
    </xf>
    <xf numFmtId="3" fontId="17" fillId="5" borderId="82" xfId="0" applyNumberFormat="1" applyFont="1" applyFill="1" applyBorder="1" applyAlignment="1">
      <alignment horizontal="right" vertical="center" wrapText="1"/>
    </xf>
    <xf numFmtId="3" fontId="17" fillId="5" borderId="84" xfId="0" applyNumberFormat="1" applyFont="1" applyFill="1" applyBorder="1" applyAlignment="1">
      <alignment horizontal="right" vertical="center" wrapText="1"/>
    </xf>
    <xf numFmtId="0" fontId="0" fillId="0" borderId="0" xfId="0" applyBorder="1">
      <alignment vertical="center"/>
    </xf>
    <xf numFmtId="0" fontId="0" fillId="0" borderId="71" xfId="0" applyBorder="1">
      <alignment vertical="center"/>
    </xf>
    <xf numFmtId="0" fontId="0" fillId="0" borderId="90" xfId="0" applyBorder="1">
      <alignment vertical="center"/>
    </xf>
    <xf numFmtId="0" fontId="0" fillId="0" borderId="91" xfId="0" applyBorder="1">
      <alignment vertical="center"/>
    </xf>
    <xf numFmtId="0" fontId="0" fillId="0" borderId="92" xfId="0" applyBorder="1">
      <alignment vertical="center"/>
    </xf>
    <xf numFmtId="0" fontId="0" fillId="0" borderId="93" xfId="0" applyBorder="1">
      <alignment vertical="center"/>
    </xf>
    <xf numFmtId="0" fontId="0" fillId="0" borderId="94" xfId="0" applyBorder="1">
      <alignment vertical="center"/>
    </xf>
    <xf numFmtId="0" fontId="0" fillId="0" borderId="95" xfId="0" applyBorder="1">
      <alignment vertical="center"/>
    </xf>
    <xf numFmtId="0" fontId="0" fillId="0" borderId="96" xfId="0" applyBorder="1">
      <alignment vertical="center"/>
    </xf>
    <xf numFmtId="0" fontId="0" fillId="0" borderId="97" xfId="0" applyBorder="1">
      <alignment vertical="center"/>
    </xf>
    <xf numFmtId="0" fontId="0" fillId="0" borderId="0" xfId="0" applyAlignment="1">
      <alignment horizontal="centerContinuous" vertical="center"/>
    </xf>
    <xf numFmtId="0" fontId="0" fillId="0" borderId="91" xfId="0" applyBorder="1" applyAlignment="1">
      <alignment horizontal="right" vertical="center"/>
    </xf>
    <xf numFmtId="0" fontId="5" fillId="0" borderId="31" xfId="0" applyFont="1" applyBorder="1" applyAlignment="1">
      <alignment horizontal="center" vertical="center" wrapText="1"/>
    </xf>
    <xf numFmtId="181" fontId="0" fillId="0" borderId="0" xfId="0" applyNumberFormat="1" applyFill="1" applyBorder="1" applyAlignment="1">
      <alignment horizontal="center" vertical="center"/>
    </xf>
    <xf numFmtId="0" fontId="12" fillId="4" borderId="20" xfId="0" applyNumberFormat="1" applyFont="1" applyFill="1" applyBorder="1" applyAlignment="1">
      <alignment horizontal="center" vertical="center" wrapText="1"/>
    </xf>
    <xf numFmtId="0" fontId="12" fillId="4" borderId="21" xfId="0" applyNumberFormat="1" applyFont="1" applyFill="1" applyBorder="1" applyAlignment="1">
      <alignment horizontal="center" vertical="center" wrapText="1"/>
    </xf>
    <xf numFmtId="0" fontId="12" fillId="4" borderId="6" xfId="0" applyNumberFormat="1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/>
    </xf>
    <xf numFmtId="185" fontId="41" fillId="7" borderId="20" xfId="0" applyNumberFormat="1" applyFont="1" applyFill="1" applyBorder="1" applyAlignment="1">
      <alignment horizontal="center" vertical="center"/>
    </xf>
    <xf numFmtId="0" fontId="62" fillId="0" borderId="99" xfId="0" applyFont="1" applyBorder="1" applyAlignment="1">
      <alignment horizontal="center" vertical="center" wrapText="1"/>
    </xf>
    <xf numFmtId="0" fontId="62" fillId="0" borderId="100" xfId="0" applyFont="1" applyBorder="1" applyAlignment="1">
      <alignment horizontal="center" vertical="center" wrapText="1"/>
    </xf>
    <xf numFmtId="0" fontId="62" fillId="0" borderId="98" xfId="0" applyFont="1" applyBorder="1" applyAlignment="1">
      <alignment horizontal="center" vertical="center" wrapText="1"/>
    </xf>
    <xf numFmtId="0" fontId="63" fillId="0" borderId="98" xfId="0" applyFont="1" applyBorder="1" applyAlignment="1">
      <alignment horizontal="center" vertical="center" wrapText="1"/>
    </xf>
    <xf numFmtId="3" fontId="63" fillId="0" borderId="98" xfId="0" applyNumberFormat="1" applyFont="1" applyBorder="1" applyAlignment="1">
      <alignment horizontal="center" vertical="center" wrapText="1"/>
    </xf>
    <xf numFmtId="0" fontId="64" fillId="0" borderId="98" xfId="0" applyFont="1" applyBorder="1" applyAlignment="1">
      <alignment horizontal="center" vertical="center" wrapText="1"/>
    </xf>
    <xf numFmtId="0" fontId="65" fillId="0" borderId="98" xfId="0" applyFont="1" applyBorder="1" applyAlignment="1">
      <alignment horizontal="center" vertical="center" wrapText="1"/>
    </xf>
    <xf numFmtId="0" fontId="66" fillId="0" borderId="98" xfId="0" applyFont="1" applyBorder="1" applyAlignment="1">
      <alignment horizontal="center" vertical="center" wrapText="1"/>
    </xf>
    <xf numFmtId="0" fontId="67" fillId="0" borderId="98" xfId="0" applyFont="1" applyBorder="1" applyAlignment="1">
      <alignment horizontal="center" vertical="center" wrapText="1"/>
    </xf>
    <xf numFmtId="0" fontId="68" fillId="0" borderId="98" xfId="0" applyFont="1" applyBorder="1" applyAlignment="1">
      <alignment horizontal="center" vertical="center" wrapText="1"/>
    </xf>
    <xf numFmtId="0" fontId="62" fillId="0" borderId="100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16" borderId="0" xfId="0" applyFill="1">
      <alignment vertical="center"/>
    </xf>
    <xf numFmtId="0" fontId="62" fillId="0" borderId="105" xfId="0" applyFont="1" applyBorder="1" applyAlignment="1">
      <alignment horizontal="center" vertical="center" wrapText="1"/>
    </xf>
    <xf numFmtId="41" fontId="23" fillId="4" borderId="54" xfId="0" applyNumberFormat="1" applyFont="1" applyFill="1" applyBorder="1" applyAlignment="1">
      <alignment vertical="center" shrinkToFit="1"/>
    </xf>
    <xf numFmtId="41" fontId="24" fillId="0" borderId="50" xfId="0" applyNumberFormat="1" applyFont="1" applyFill="1" applyBorder="1" applyAlignment="1">
      <alignment vertical="center" shrinkToFit="1"/>
    </xf>
    <xf numFmtId="41" fontId="24" fillId="0" borderId="26" xfId="0" applyNumberFormat="1" applyFont="1" applyFill="1" applyBorder="1" applyAlignment="1">
      <alignment vertical="center" shrinkToFit="1"/>
    </xf>
    <xf numFmtId="41" fontId="24" fillId="0" borderId="3" xfId="0" applyNumberFormat="1" applyFont="1" applyFill="1" applyBorder="1" applyAlignment="1">
      <alignment vertical="center" shrinkToFit="1"/>
    </xf>
    <xf numFmtId="41" fontId="24" fillId="0" borderId="25" xfId="0" applyNumberFormat="1" applyFont="1" applyFill="1" applyBorder="1" applyAlignment="1">
      <alignment vertical="center" shrinkToFit="1"/>
    </xf>
    <xf numFmtId="41" fontId="23" fillId="4" borderId="45" xfId="0" applyNumberFormat="1" applyFont="1" applyFill="1" applyBorder="1" applyAlignment="1">
      <alignment vertical="center" shrinkToFit="1"/>
    </xf>
    <xf numFmtId="41" fontId="24" fillId="0" borderId="39" xfId="0" applyNumberFormat="1" applyFont="1" applyFill="1" applyBorder="1" applyAlignment="1">
      <alignment vertical="center" shrinkToFit="1"/>
    </xf>
    <xf numFmtId="41" fontId="23" fillId="4" borderId="59" xfId="0" applyNumberFormat="1" applyFont="1" applyFill="1" applyBorder="1" applyAlignment="1">
      <alignment vertical="center" shrinkToFit="1"/>
    </xf>
    <xf numFmtId="41" fontId="24" fillId="0" borderId="54" xfId="0" applyNumberFormat="1" applyFont="1" applyFill="1" applyBorder="1" applyAlignment="1">
      <alignment vertical="center" shrinkToFit="1"/>
    </xf>
    <xf numFmtId="41" fontId="23" fillId="4" borderId="62" xfId="0" applyNumberFormat="1" applyFont="1" applyFill="1" applyBorder="1" applyAlignment="1">
      <alignment vertical="center" shrinkToFit="1"/>
    </xf>
    <xf numFmtId="41" fontId="24" fillId="3" borderId="40" xfId="0" applyNumberFormat="1" applyFont="1" applyFill="1" applyBorder="1" applyAlignment="1">
      <alignment vertical="center" shrinkToFit="1"/>
    </xf>
    <xf numFmtId="41" fontId="23" fillId="4" borderId="55" xfId="0" applyNumberFormat="1" applyFont="1" applyFill="1" applyBorder="1" applyAlignment="1">
      <alignment vertical="center" shrinkToFit="1"/>
    </xf>
    <xf numFmtId="41" fontId="24" fillId="0" borderId="51" xfId="0" applyNumberFormat="1" applyFont="1" applyFill="1" applyBorder="1" applyAlignment="1">
      <alignment vertical="center" shrinkToFit="1"/>
    </xf>
    <xf numFmtId="41" fontId="24" fillId="0" borderId="2" xfId="0" applyNumberFormat="1" applyFont="1" applyFill="1" applyBorder="1" applyAlignment="1">
      <alignment vertical="center" shrinkToFit="1"/>
    </xf>
    <xf numFmtId="41" fontId="24" fillId="0" borderId="1" xfId="0" applyNumberFormat="1" applyFont="1" applyFill="1" applyBorder="1" applyAlignment="1">
      <alignment vertical="center" shrinkToFit="1"/>
    </xf>
    <xf numFmtId="41" fontId="24" fillId="0" borderId="4" xfId="0" applyNumberFormat="1" applyFont="1" applyFill="1" applyBorder="1" applyAlignment="1">
      <alignment vertical="center" shrinkToFit="1"/>
    </xf>
    <xf numFmtId="41" fontId="23" fillId="4" borderId="46" xfId="0" applyNumberFormat="1" applyFont="1" applyFill="1" applyBorder="1" applyAlignment="1">
      <alignment vertical="center" shrinkToFit="1"/>
    </xf>
    <xf numFmtId="41" fontId="24" fillId="0" borderId="40" xfId="0" applyNumberFormat="1" applyFont="1" applyFill="1" applyBorder="1" applyAlignment="1">
      <alignment vertical="center" shrinkToFit="1"/>
    </xf>
    <xf numFmtId="41" fontId="23" fillId="4" borderId="60" xfId="0" applyNumberFormat="1" applyFont="1" applyFill="1" applyBorder="1" applyAlignment="1">
      <alignment vertical="center" shrinkToFit="1"/>
    </xf>
    <xf numFmtId="41" fontId="24" fillId="0" borderId="55" xfId="0" applyNumberFormat="1" applyFont="1" applyFill="1" applyBorder="1" applyAlignment="1">
      <alignment vertical="center" shrinkToFit="1"/>
    </xf>
    <xf numFmtId="41" fontId="24" fillId="3" borderId="42" xfId="0" applyNumberFormat="1" applyFont="1" applyFill="1" applyBorder="1" applyAlignment="1">
      <alignment vertical="center" shrinkToFit="1"/>
    </xf>
    <xf numFmtId="41" fontId="23" fillId="4" borderId="56" xfId="0" applyNumberFormat="1" applyFont="1" applyFill="1" applyBorder="1" applyAlignment="1">
      <alignment vertical="center" shrinkToFit="1"/>
    </xf>
    <xf numFmtId="41" fontId="24" fillId="0" borderId="58" xfId="0" applyNumberFormat="1" applyFont="1" applyFill="1" applyBorder="1" applyAlignment="1">
      <alignment vertical="center" shrinkToFit="1"/>
    </xf>
    <xf numFmtId="41" fontId="24" fillId="0" borderId="44" xfId="0" applyNumberFormat="1" applyFont="1" applyFill="1" applyBorder="1" applyAlignment="1">
      <alignment vertical="center" shrinkToFit="1"/>
    </xf>
    <xf numFmtId="41" fontId="24" fillId="0" borderId="41" xfId="0" applyNumberFormat="1" applyFont="1" applyFill="1" applyBorder="1" applyAlignment="1">
      <alignment vertical="center" shrinkToFit="1"/>
    </xf>
    <xf numFmtId="41" fontId="24" fillId="0" borderId="43" xfId="0" applyNumberFormat="1" applyFont="1" applyFill="1" applyBorder="1" applyAlignment="1">
      <alignment vertical="center" shrinkToFit="1"/>
    </xf>
    <xf numFmtId="41" fontId="23" fillId="4" borderId="47" xfId="0" applyNumberFormat="1" applyFont="1" applyFill="1" applyBorder="1" applyAlignment="1">
      <alignment vertical="center" shrinkToFit="1"/>
    </xf>
    <xf numFmtId="41" fontId="24" fillId="0" borderId="42" xfId="0" applyNumberFormat="1" applyFont="1" applyFill="1" applyBorder="1" applyAlignment="1">
      <alignment vertical="center" shrinkToFit="1"/>
    </xf>
    <xf numFmtId="41" fontId="23" fillId="4" borderId="61" xfId="0" applyNumberFormat="1" applyFont="1" applyFill="1" applyBorder="1" applyAlignment="1">
      <alignment vertical="center" shrinkToFit="1"/>
    </xf>
    <xf numFmtId="41" fontId="24" fillId="0" borderId="56" xfId="0" applyNumberFormat="1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80" fontId="8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71" fillId="0" borderId="0" xfId="0" applyFont="1">
      <alignment vertical="center"/>
    </xf>
    <xf numFmtId="0" fontId="72" fillId="0" borderId="0" xfId="0" applyFont="1" applyAlignment="1">
      <alignment vertical="center" shrinkToFit="1"/>
    </xf>
    <xf numFmtId="41" fontId="71" fillId="0" borderId="0" xfId="0" applyNumberFormat="1" applyFont="1" applyAlignment="1">
      <alignment vertical="center" shrinkToFit="1"/>
    </xf>
    <xf numFmtId="0" fontId="71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41" fontId="10" fillId="0" borderId="0" xfId="0" applyNumberFormat="1" applyFont="1" applyAlignment="1">
      <alignment vertical="center" shrinkToFit="1"/>
    </xf>
    <xf numFmtId="41" fontId="6" fillId="0" borderId="0" xfId="0" applyNumberFormat="1" applyFont="1" applyAlignment="1">
      <alignment vertical="center" shrinkToFit="1"/>
    </xf>
    <xf numFmtId="41" fontId="6" fillId="0" borderId="0" xfId="0" applyNumberFormat="1" applyFont="1">
      <alignment vertical="center"/>
    </xf>
    <xf numFmtId="0" fontId="6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81" fontId="10" fillId="0" borderId="20" xfId="0" applyNumberFormat="1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 wrapText="1"/>
    </xf>
    <xf numFmtId="0" fontId="14" fillId="0" borderId="104" xfId="0" applyFont="1" applyBorder="1" applyAlignment="1">
      <alignment horizontal="center" vertical="center" wrapText="1"/>
    </xf>
    <xf numFmtId="0" fontId="0" fillId="0" borderId="104" xfId="0" applyBorder="1" applyAlignment="1">
      <alignment vertical="center" wrapText="1"/>
    </xf>
    <xf numFmtId="0" fontId="0" fillId="0" borderId="100" xfId="0" applyBorder="1" applyAlignment="1">
      <alignment vertical="center" wrapText="1"/>
    </xf>
    <xf numFmtId="0" fontId="14" fillId="17" borderId="98" xfId="0" applyFont="1" applyFill="1" applyBorder="1" applyAlignment="1">
      <alignment horizontal="center" vertical="center" wrapText="1"/>
    </xf>
    <xf numFmtId="0" fontId="73" fillId="17" borderId="98" xfId="0" applyFont="1" applyFill="1" applyBorder="1" applyAlignment="1">
      <alignment horizontal="center" vertical="center" wrapText="1"/>
    </xf>
    <xf numFmtId="0" fontId="74" fillId="0" borderId="99" xfId="0" applyFont="1" applyBorder="1" applyAlignment="1">
      <alignment horizontal="center" vertical="center" wrapText="1"/>
    </xf>
    <xf numFmtId="0" fontId="74" fillId="0" borderId="100" xfId="0" applyFont="1" applyBorder="1" applyAlignment="1">
      <alignment horizontal="center" vertical="center" wrapText="1"/>
    </xf>
    <xf numFmtId="0" fontId="14" fillId="0" borderId="98" xfId="0" applyFont="1" applyBorder="1" applyAlignment="1">
      <alignment horizontal="center" vertical="center" wrapText="1"/>
    </xf>
    <xf numFmtId="0" fontId="75" fillId="0" borderId="98" xfId="0" applyFont="1" applyBorder="1" applyAlignment="1">
      <alignment horizontal="center" vertical="center" wrapText="1"/>
    </xf>
    <xf numFmtId="0" fontId="76" fillId="0" borderId="98" xfId="0" applyFont="1" applyBorder="1" applyAlignment="1">
      <alignment horizontal="center" vertical="center" wrapText="1"/>
    </xf>
    <xf numFmtId="0" fontId="74" fillId="0" borderId="98" xfId="0" applyFont="1" applyBorder="1" applyAlignment="1">
      <alignment horizontal="center" vertical="center" wrapText="1"/>
    </xf>
    <xf numFmtId="0" fontId="77" fillId="0" borderId="98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2" fillId="0" borderId="8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41" fontId="25" fillId="7" borderId="18" xfId="0" applyNumberFormat="1" applyFont="1" applyFill="1" applyBorder="1" applyAlignment="1">
      <alignment vertical="center" shrinkToFit="1"/>
    </xf>
    <xf numFmtId="41" fontId="25" fillId="7" borderId="19" xfId="0" applyNumberFormat="1" applyFont="1" applyFill="1" applyBorder="1" applyAlignment="1">
      <alignment vertical="center" shrinkToFit="1"/>
    </xf>
    <xf numFmtId="41" fontId="26" fillId="3" borderId="18" xfId="0" applyNumberFormat="1" applyFont="1" applyFill="1" applyBorder="1" applyAlignment="1">
      <alignment vertical="center" shrinkToFit="1"/>
    </xf>
    <xf numFmtId="41" fontId="25" fillId="7" borderId="48" xfId="0" applyNumberFormat="1" applyFont="1" applyFill="1" applyBorder="1" applyAlignment="1">
      <alignment vertical="center" shrinkToFit="1"/>
    </xf>
    <xf numFmtId="41" fontId="25" fillId="4" borderId="16" xfId="0" applyNumberFormat="1" applyFont="1" applyFill="1" applyBorder="1" applyAlignment="1">
      <alignment vertical="center" shrinkToFit="1"/>
    </xf>
    <xf numFmtId="41" fontId="24" fillId="0" borderId="50" xfId="0" applyNumberFormat="1" applyFont="1" applyFill="1" applyBorder="1" applyAlignment="1">
      <alignment vertical="center" shrinkToFit="1"/>
    </xf>
    <xf numFmtId="41" fontId="24" fillId="0" borderId="26" xfId="0" applyNumberFormat="1" applyFont="1" applyFill="1" applyBorder="1" applyAlignment="1">
      <alignment vertical="center" shrinkToFit="1"/>
    </xf>
    <xf numFmtId="41" fontId="24" fillId="0" borderId="3" xfId="0" applyNumberFormat="1" applyFont="1" applyFill="1" applyBorder="1" applyAlignment="1">
      <alignment vertical="center" shrinkToFit="1"/>
    </xf>
    <xf numFmtId="41" fontId="23" fillId="4" borderId="45" xfId="0" applyNumberFormat="1" applyFont="1" applyFill="1" applyBorder="1" applyAlignment="1">
      <alignment vertical="center" shrinkToFit="1"/>
    </xf>
    <xf numFmtId="41" fontId="24" fillId="0" borderId="39" xfId="0" applyNumberFormat="1" applyFont="1" applyFill="1" applyBorder="1" applyAlignment="1">
      <alignment vertical="center" shrinkToFit="1"/>
    </xf>
    <xf numFmtId="41" fontId="24" fillId="0" borderId="51" xfId="0" applyNumberFormat="1" applyFont="1" applyFill="1" applyBorder="1" applyAlignment="1">
      <alignment vertical="center" shrinkToFit="1"/>
    </xf>
    <xf numFmtId="41" fontId="24" fillId="0" borderId="2" xfId="0" applyNumberFormat="1" applyFont="1" applyFill="1" applyBorder="1" applyAlignment="1">
      <alignment vertical="center" shrinkToFit="1"/>
    </xf>
    <xf numFmtId="41" fontId="24" fillId="0" borderId="1" xfId="0" applyNumberFormat="1" applyFont="1" applyFill="1" applyBorder="1" applyAlignment="1">
      <alignment vertical="center" shrinkToFit="1"/>
    </xf>
    <xf numFmtId="41" fontId="23" fillId="4" borderId="46" xfId="0" applyNumberFormat="1" applyFont="1" applyFill="1" applyBorder="1" applyAlignment="1">
      <alignment vertical="center" shrinkToFit="1"/>
    </xf>
    <xf numFmtId="41" fontId="24" fillId="0" borderId="58" xfId="0" applyNumberFormat="1" applyFont="1" applyFill="1" applyBorder="1" applyAlignment="1">
      <alignment vertical="center" shrinkToFit="1"/>
    </xf>
    <xf numFmtId="41" fontId="24" fillId="0" borderId="44" xfId="0" applyNumberFormat="1" applyFont="1" applyFill="1" applyBorder="1" applyAlignment="1">
      <alignment vertical="center" shrinkToFit="1"/>
    </xf>
    <xf numFmtId="41" fontId="24" fillId="0" borderId="41" xfId="0" applyNumberFormat="1" applyFont="1" applyFill="1" applyBorder="1" applyAlignment="1">
      <alignment vertical="center" shrinkToFit="1"/>
    </xf>
    <xf numFmtId="41" fontId="23" fillId="4" borderId="47" xfId="0" applyNumberFormat="1" applyFont="1" applyFill="1" applyBorder="1" applyAlignment="1">
      <alignment vertical="center" shrinkToFit="1"/>
    </xf>
    <xf numFmtId="0" fontId="31" fillId="4" borderId="45" xfId="0" applyNumberFormat="1" applyFont="1" applyFill="1" applyBorder="1" applyAlignment="1">
      <alignment horizontal="center" vertical="center" wrapText="1"/>
    </xf>
    <xf numFmtId="0" fontId="31" fillId="4" borderId="46" xfId="0" applyNumberFormat="1" applyFont="1" applyFill="1" applyBorder="1" applyAlignment="1">
      <alignment horizontal="center" vertical="center" wrapText="1"/>
    </xf>
    <xf numFmtId="0" fontId="23" fillId="4" borderId="46" xfId="0" applyNumberFormat="1" applyFont="1" applyFill="1" applyBorder="1" applyAlignment="1">
      <alignment horizontal="center" vertical="center" wrapText="1"/>
    </xf>
    <xf numFmtId="0" fontId="33" fillId="4" borderId="46" xfId="0" applyNumberFormat="1" applyFont="1" applyFill="1" applyBorder="1" applyAlignment="1">
      <alignment horizontal="center" vertical="center" wrapText="1"/>
    </xf>
    <xf numFmtId="0" fontId="23" fillId="4" borderId="47" xfId="0" applyNumberFormat="1" applyFont="1" applyFill="1" applyBorder="1" applyAlignment="1">
      <alignment horizontal="center" vertical="center" wrapText="1"/>
    </xf>
    <xf numFmtId="41" fontId="0" fillId="0" borderId="0" xfId="0" applyNumberFormat="1">
      <alignment vertical="center"/>
    </xf>
    <xf numFmtId="0" fontId="25" fillId="4" borderId="46" xfId="0" applyNumberFormat="1" applyFont="1" applyFill="1" applyBorder="1" applyAlignment="1">
      <alignment horizontal="center" vertical="center" wrapText="1"/>
    </xf>
    <xf numFmtId="0" fontId="69" fillId="15" borderId="72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55" fillId="0" borderId="20" xfId="0" applyFont="1" applyFill="1" applyBorder="1" applyAlignment="1">
      <alignment horizontal="center" vertical="center"/>
    </xf>
    <xf numFmtId="0" fontId="55" fillId="13" borderId="20" xfId="0" applyFont="1" applyFill="1" applyBorder="1" applyAlignment="1">
      <alignment horizontal="center" vertical="center"/>
    </xf>
    <xf numFmtId="0" fontId="55" fillId="10" borderId="20" xfId="0" applyFont="1" applyFill="1" applyBorder="1" applyAlignment="1">
      <alignment horizontal="center" vertical="center" shrinkToFit="1"/>
    </xf>
    <xf numFmtId="0" fontId="55" fillId="0" borderId="20" xfId="0" applyFont="1" applyFill="1" applyBorder="1" applyAlignment="1">
      <alignment horizontal="center" vertical="center" shrinkToFit="1"/>
    </xf>
    <xf numFmtId="0" fontId="55" fillId="0" borderId="20" xfId="0" applyFont="1" applyFill="1" applyBorder="1" applyAlignment="1">
      <alignment horizontal="left" vertical="center" shrinkToFit="1"/>
    </xf>
    <xf numFmtId="9" fontId="55" fillId="0" borderId="20" xfId="0" applyNumberFormat="1" applyFont="1" applyFill="1" applyBorder="1" applyAlignment="1">
      <alignment horizontal="center" vertical="center" shrinkToFit="1"/>
    </xf>
    <xf numFmtId="9" fontId="55" fillId="0" borderId="20" xfId="0" applyNumberFormat="1" applyFont="1" applyBorder="1" applyAlignment="1">
      <alignment horizontal="center" vertical="center" shrinkToFit="1"/>
    </xf>
    <xf numFmtId="185" fontId="55" fillId="0" borderId="20" xfId="0" applyNumberFormat="1" applyFont="1" applyFill="1" applyBorder="1" applyAlignment="1">
      <alignment horizontal="center" vertical="center"/>
    </xf>
    <xf numFmtId="185" fontId="55" fillId="0" borderId="20" xfId="0" applyNumberFormat="1" applyFont="1" applyBorder="1" applyAlignment="1">
      <alignment horizontal="center" vertical="center"/>
    </xf>
    <xf numFmtId="187" fontId="55" fillId="0" borderId="20" xfId="0" applyNumberFormat="1" applyFont="1" applyBorder="1" applyAlignment="1">
      <alignment horizontal="center" vertical="center" shrinkToFit="1"/>
    </xf>
    <xf numFmtId="187" fontId="55" fillId="0" borderId="20" xfId="0" applyNumberFormat="1" applyFont="1" applyFill="1" applyBorder="1" applyAlignment="1">
      <alignment horizontal="center" vertical="center"/>
    </xf>
    <xf numFmtId="187" fontId="55" fillId="0" borderId="20" xfId="0" applyNumberFormat="1" applyFont="1" applyBorder="1" applyAlignment="1">
      <alignment horizontal="center" vertical="center"/>
    </xf>
    <xf numFmtId="0" fontId="55" fillId="4" borderId="20" xfId="0" applyFont="1" applyFill="1" applyBorder="1" applyAlignment="1">
      <alignment horizontal="center" vertical="center"/>
    </xf>
    <xf numFmtId="187" fontId="55" fillId="4" borderId="20" xfId="0" applyNumberFormat="1" applyFont="1" applyFill="1" applyBorder="1" applyAlignment="1">
      <alignment horizontal="center" vertical="center"/>
    </xf>
    <xf numFmtId="179" fontId="55" fillId="4" borderId="20" xfId="0" applyNumberFormat="1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shrinkToFit="1"/>
    </xf>
    <xf numFmtId="187" fontId="55" fillId="0" borderId="20" xfId="0" applyNumberFormat="1" applyFont="1" applyFill="1" applyBorder="1" applyAlignment="1">
      <alignment horizontal="center" vertical="center" shrinkToFit="1"/>
    </xf>
    <xf numFmtId="0" fontId="55" fillId="7" borderId="20" xfId="0" applyFont="1" applyFill="1" applyBorder="1" applyAlignment="1">
      <alignment horizontal="center" vertical="center" shrinkToFit="1"/>
    </xf>
    <xf numFmtId="187" fontId="55" fillId="4" borderId="20" xfId="0" applyNumberFormat="1" applyFont="1" applyFill="1" applyBorder="1" applyAlignment="1">
      <alignment horizontal="center" vertical="center" shrinkToFit="1"/>
    </xf>
    <xf numFmtId="0" fontId="55" fillId="11" borderId="20" xfId="0" applyFont="1" applyFill="1" applyBorder="1" applyAlignment="1">
      <alignment horizontal="center" vertical="center" shrinkToFit="1"/>
    </xf>
    <xf numFmtId="0" fontId="55" fillId="0" borderId="20" xfId="0" applyNumberFormat="1" applyFont="1" applyFill="1" applyBorder="1" applyAlignment="1">
      <alignment horizontal="center" vertical="center" shrinkToFit="1"/>
    </xf>
    <xf numFmtId="9" fontId="82" fillId="0" borderId="20" xfId="0" applyNumberFormat="1" applyFont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85" fontId="5" fillId="0" borderId="2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" fontId="18" fillId="0" borderId="6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shrinkToFit="1"/>
    </xf>
    <xf numFmtId="41" fontId="55" fillId="0" borderId="20" xfId="0" applyNumberFormat="1" applyFont="1" applyBorder="1" applyAlignment="1">
      <alignment horizontal="right" vertical="center"/>
    </xf>
    <xf numFmtId="41" fontId="55" fillId="0" borderId="20" xfId="0" applyNumberFormat="1" applyFont="1" applyBorder="1" applyAlignment="1">
      <alignment vertical="center"/>
    </xf>
    <xf numFmtId="41" fontId="55" fillId="0" borderId="20" xfId="0" applyNumberFormat="1" applyFont="1" applyFill="1" applyBorder="1" applyAlignment="1">
      <alignment vertical="center"/>
    </xf>
    <xf numFmtId="41" fontId="55" fillId="12" borderId="20" xfId="0" applyNumberFormat="1" applyFont="1" applyFill="1" applyBorder="1" applyAlignment="1">
      <alignment horizontal="right" vertical="center"/>
    </xf>
    <xf numFmtId="0" fontId="80" fillId="0" borderId="0" xfId="0" applyFont="1" applyAlignment="1">
      <alignment horizontal="left" vertical="center"/>
    </xf>
    <xf numFmtId="0" fontId="83" fillId="0" borderId="0" xfId="0" applyFont="1" applyAlignment="1">
      <alignment vertical="center" shrinkToFit="1"/>
    </xf>
    <xf numFmtId="41" fontId="83" fillId="0" borderId="0" xfId="0" applyNumberFormat="1" applyFont="1" applyAlignment="1">
      <alignment vertical="center" shrinkToFit="1"/>
    </xf>
    <xf numFmtId="0" fontId="84" fillId="0" borderId="0" xfId="0" applyFont="1" applyAlignment="1">
      <alignment vertical="center" shrinkToFit="1"/>
    </xf>
    <xf numFmtId="41" fontId="84" fillId="0" borderId="0" xfId="0" applyNumberFormat="1" applyFont="1" applyAlignment="1">
      <alignment vertical="center" shrinkToFit="1"/>
    </xf>
    <xf numFmtId="0" fontId="54" fillId="7" borderId="0" xfId="0" applyFont="1" applyFill="1" applyAlignment="1">
      <alignment horizontal="center" vertical="center" shrinkToFit="1"/>
    </xf>
    <xf numFmtId="41" fontId="72" fillId="7" borderId="0" xfId="0" applyNumberFormat="1" applyFont="1" applyFill="1" applyAlignment="1">
      <alignment vertical="center" shrinkToFit="1"/>
    </xf>
    <xf numFmtId="179" fontId="55" fillId="2" borderId="20" xfId="0" applyNumberFormat="1" applyFont="1" applyFill="1" applyBorder="1" applyAlignment="1">
      <alignment horizontal="center" vertical="center"/>
    </xf>
    <xf numFmtId="187" fontId="55" fillId="2" borderId="20" xfId="0" applyNumberFormat="1" applyFont="1" applyFill="1" applyBorder="1" applyAlignment="1">
      <alignment horizontal="center" vertical="center"/>
    </xf>
    <xf numFmtId="0" fontId="69" fillId="6" borderId="72" xfId="0" applyNumberFormat="1" applyFont="1" applyFill="1" applyBorder="1" applyAlignment="1">
      <alignment horizontal="center" vertical="center" wrapText="1"/>
    </xf>
    <xf numFmtId="0" fontId="69" fillId="14" borderId="21" xfId="0" applyNumberFormat="1" applyFont="1" applyFill="1" applyBorder="1" applyAlignment="1">
      <alignment horizontal="center" vertical="center" wrapText="1"/>
    </xf>
    <xf numFmtId="0" fontId="79" fillId="11" borderId="20" xfId="0" applyFont="1" applyFill="1" applyBorder="1" applyAlignment="1">
      <alignment horizontal="center" vertical="center" shrinkToFit="1"/>
    </xf>
    <xf numFmtId="187" fontId="79" fillId="0" borderId="20" xfId="0" applyNumberFormat="1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4" borderId="20" xfId="0" applyFont="1" applyFill="1" applyBorder="1" applyAlignment="1">
      <alignment horizontal="center" vertical="center"/>
    </xf>
    <xf numFmtId="0" fontId="79" fillId="0" borderId="20" xfId="0" applyFont="1" applyFill="1" applyBorder="1" applyAlignment="1">
      <alignment horizontal="center" vertical="center" shrinkToFit="1"/>
    </xf>
    <xf numFmtId="0" fontId="79" fillId="0" borderId="20" xfId="0" applyFont="1" applyFill="1" applyBorder="1" applyAlignment="1">
      <alignment horizontal="left" vertical="center" shrinkToFit="1"/>
    </xf>
    <xf numFmtId="41" fontId="79" fillId="0" borderId="20" xfId="0" applyNumberFormat="1" applyFont="1" applyBorder="1" applyAlignment="1">
      <alignment horizontal="right" vertical="center"/>
    </xf>
    <xf numFmtId="0" fontId="79" fillId="0" borderId="20" xfId="0" applyFont="1" applyFill="1" applyBorder="1" applyAlignment="1">
      <alignment horizontal="center" vertical="center"/>
    </xf>
    <xf numFmtId="41" fontId="79" fillId="0" borderId="20" xfId="0" applyNumberFormat="1" applyFont="1" applyFill="1" applyBorder="1" applyAlignment="1">
      <alignment vertical="center"/>
    </xf>
    <xf numFmtId="41" fontId="79" fillId="0" borderId="20" xfId="0" applyNumberFormat="1" applyFont="1" applyBorder="1" applyAlignment="1">
      <alignment vertical="center"/>
    </xf>
    <xf numFmtId="41" fontId="79" fillId="12" borderId="20" xfId="0" applyNumberFormat="1" applyFont="1" applyFill="1" applyBorder="1" applyAlignment="1">
      <alignment horizontal="right" vertical="center"/>
    </xf>
    <xf numFmtId="9" fontId="79" fillId="0" borderId="20" xfId="0" applyNumberFormat="1" applyFont="1" applyBorder="1" applyAlignment="1">
      <alignment horizontal="center" vertical="center" shrinkToFit="1"/>
    </xf>
    <xf numFmtId="9" fontId="86" fillId="0" borderId="20" xfId="0" applyNumberFormat="1" applyFont="1" applyBorder="1" applyAlignment="1">
      <alignment horizontal="center" vertical="center" wrapText="1" shrinkToFit="1"/>
    </xf>
    <xf numFmtId="185" fontId="79" fillId="0" borderId="20" xfId="0" applyNumberFormat="1" applyFont="1" applyFill="1" applyBorder="1" applyAlignment="1">
      <alignment horizontal="center" vertical="center"/>
    </xf>
    <xf numFmtId="187" fontId="79" fillId="0" borderId="20" xfId="0" applyNumberFormat="1" applyFont="1" applyFill="1" applyBorder="1" applyAlignment="1">
      <alignment horizontal="center" vertical="center" shrinkToFit="1"/>
    </xf>
    <xf numFmtId="187" fontId="79" fillId="0" borderId="20" xfId="0" applyNumberFormat="1" applyFont="1" applyBorder="1" applyAlignment="1">
      <alignment horizontal="center" vertical="center" shrinkToFit="1"/>
    </xf>
    <xf numFmtId="187" fontId="79" fillId="4" borderId="20" xfId="0" applyNumberFormat="1" applyFont="1" applyFill="1" applyBorder="1" applyAlignment="1">
      <alignment horizontal="center" vertical="center"/>
    </xf>
    <xf numFmtId="179" fontId="79" fillId="4" borderId="20" xfId="0" applyNumberFormat="1" applyFont="1" applyFill="1" applyBorder="1" applyAlignment="1">
      <alignment horizontal="center" vertical="center"/>
    </xf>
    <xf numFmtId="0" fontId="69" fillId="6" borderId="21" xfId="0" applyFont="1" applyFill="1" applyBorder="1" applyAlignment="1">
      <alignment horizontal="center" vertical="center" wrapText="1"/>
    </xf>
    <xf numFmtId="0" fontId="69" fillId="6" borderId="72" xfId="0" applyFont="1" applyFill="1" applyBorder="1" applyAlignment="1">
      <alignment horizontal="center" vertical="center" wrapText="1"/>
    </xf>
    <xf numFmtId="0" fontId="69" fillId="14" borderId="22" xfId="0" applyNumberFormat="1" applyFont="1" applyFill="1" applyBorder="1" applyAlignment="1">
      <alignment horizontal="center" vertical="center" wrapText="1"/>
    </xf>
    <xf numFmtId="0" fontId="69" fillId="14" borderId="23" xfId="0" applyNumberFormat="1" applyFont="1" applyFill="1" applyBorder="1" applyAlignment="1">
      <alignment horizontal="center" vertical="center" wrapText="1"/>
    </xf>
    <xf numFmtId="0" fontId="69" fillId="14" borderId="24" xfId="0" applyNumberFormat="1" applyFont="1" applyFill="1" applyBorder="1" applyAlignment="1">
      <alignment horizontal="center" vertical="center" wrapText="1"/>
    </xf>
    <xf numFmtId="0" fontId="69" fillId="14" borderId="21" xfId="0" applyNumberFormat="1" applyFont="1" applyFill="1" applyBorder="1" applyAlignment="1">
      <alignment horizontal="center" vertical="center" wrapText="1"/>
    </xf>
    <xf numFmtId="0" fontId="69" fillId="14" borderId="6" xfId="0" applyNumberFormat="1" applyFont="1" applyFill="1" applyBorder="1" applyAlignment="1">
      <alignment horizontal="center" vertical="center" wrapText="1"/>
    </xf>
    <xf numFmtId="0" fontId="69" fillId="6" borderId="21" xfId="0" applyFont="1" applyFill="1" applyBorder="1" applyAlignment="1">
      <alignment horizontal="center" vertical="center" wrapText="1" shrinkToFit="1"/>
    </xf>
    <xf numFmtId="0" fontId="69" fillId="6" borderId="72" xfId="0" applyFont="1" applyFill="1" applyBorder="1" applyAlignment="1">
      <alignment horizontal="center" vertical="center" wrapText="1" shrinkToFit="1"/>
    </xf>
    <xf numFmtId="0" fontId="69" fillId="6" borderId="21" xfId="0" applyFont="1" applyFill="1" applyBorder="1" applyAlignment="1">
      <alignment horizontal="center" vertical="center" shrinkToFit="1"/>
    </xf>
    <xf numFmtId="0" fontId="69" fillId="6" borderId="72" xfId="0" applyFont="1" applyFill="1" applyBorder="1" applyAlignment="1">
      <alignment horizontal="center" vertical="center" shrinkToFit="1"/>
    </xf>
    <xf numFmtId="14" fontId="69" fillId="6" borderId="21" xfId="0" applyNumberFormat="1" applyFont="1" applyFill="1" applyBorder="1" applyAlignment="1">
      <alignment horizontal="center" vertical="center" wrapText="1" shrinkToFit="1"/>
    </xf>
    <xf numFmtId="14" fontId="69" fillId="6" borderId="72" xfId="0" applyNumberFormat="1" applyFont="1" applyFill="1" applyBorder="1" applyAlignment="1">
      <alignment horizontal="center" vertical="center" wrapText="1" shrinkToFit="1"/>
    </xf>
    <xf numFmtId="187" fontId="69" fillId="6" borderId="22" xfId="0" applyNumberFormat="1" applyFont="1" applyFill="1" applyBorder="1" applyAlignment="1">
      <alignment horizontal="center" vertical="center" wrapText="1"/>
    </xf>
    <xf numFmtId="0" fontId="69" fillId="6" borderId="24" xfId="0" applyFont="1" applyFill="1" applyBorder="1" applyAlignment="1">
      <alignment horizontal="center" vertical="center" wrapText="1"/>
    </xf>
    <xf numFmtId="0" fontId="69" fillId="15" borderId="22" xfId="0" applyNumberFormat="1" applyFont="1" applyFill="1" applyBorder="1" applyAlignment="1">
      <alignment horizontal="center" vertical="center" wrapText="1"/>
    </xf>
    <xf numFmtId="0" fontId="69" fillId="15" borderId="23" xfId="0" applyNumberFormat="1" applyFont="1" applyFill="1" applyBorder="1" applyAlignment="1">
      <alignment horizontal="center" vertical="center" wrapText="1"/>
    </xf>
    <xf numFmtId="0" fontId="69" fillId="15" borderId="24" xfId="0" applyNumberFormat="1" applyFont="1" applyFill="1" applyBorder="1" applyAlignment="1">
      <alignment horizontal="center" vertical="center" wrapText="1"/>
    </xf>
    <xf numFmtId="0" fontId="69" fillId="6" borderId="20" xfId="0" applyFont="1" applyFill="1" applyBorder="1" applyAlignment="1">
      <alignment horizontal="center" vertical="center" shrinkToFit="1"/>
    </xf>
    <xf numFmtId="185" fontId="69" fillId="6" borderId="20" xfId="0" applyNumberFormat="1" applyFont="1" applyFill="1" applyBorder="1" applyAlignment="1">
      <alignment horizontal="center" vertical="center" wrapText="1"/>
    </xf>
    <xf numFmtId="0" fontId="69" fillId="6" borderId="20" xfId="0" applyFont="1" applyFill="1" applyBorder="1" applyAlignment="1">
      <alignment horizontal="center" vertical="center" wrapText="1"/>
    </xf>
    <xf numFmtId="185" fontId="69" fillId="6" borderId="21" xfId="0" applyNumberFormat="1" applyFont="1" applyFill="1" applyBorder="1" applyAlignment="1">
      <alignment horizontal="center" vertical="center" wrapText="1" shrinkToFit="1"/>
    </xf>
    <xf numFmtId="185" fontId="69" fillId="6" borderId="72" xfId="0" applyNumberFormat="1" applyFont="1" applyFill="1" applyBorder="1" applyAlignment="1">
      <alignment horizontal="center" vertical="center" wrapText="1" shrinkToFit="1"/>
    </xf>
    <xf numFmtId="185" fontId="69" fillId="6" borderId="21" xfId="0" applyNumberFormat="1" applyFont="1" applyFill="1" applyBorder="1" applyAlignment="1">
      <alignment horizontal="center" vertical="center" wrapText="1"/>
    </xf>
    <xf numFmtId="185" fontId="69" fillId="6" borderId="72" xfId="0" applyNumberFormat="1" applyFont="1" applyFill="1" applyBorder="1" applyAlignment="1">
      <alignment horizontal="center" vertical="center" wrapText="1"/>
    </xf>
    <xf numFmtId="0" fontId="69" fillId="6" borderId="21" xfId="0" applyNumberFormat="1" applyFont="1" applyFill="1" applyBorder="1" applyAlignment="1">
      <alignment horizontal="center" vertical="center" wrapText="1"/>
    </xf>
    <xf numFmtId="0" fontId="69" fillId="6" borderId="72" xfId="0" applyNumberFormat="1" applyFont="1" applyFill="1" applyBorder="1" applyAlignment="1">
      <alignment horizontal="center" vertical="center" wrapText="1"/>
    </xf>
    <xf numFmtId="0" fontId="69" fillId="6" borderId="22" xfId="0" applyNumberFormat="1" applyFont="1" applyFill="1" applyBorder="1" applyAlignment="1">
      <alignment horizontal="center" vertical="center" wrapText="1"/>
    </xf>
    <xf numFmtId="0" fontId="69" fillId="6" borderId="23" xfId="0" applyNumberFormat="1" applyFont="1" applyFill="1" applyBorder="1" applyAlignment="1">
      <alignment horizontal="center" vertical="center" wrapText="1"/>
    </xf>
    <xf numFmtId="0" fontId="69" fillId="6" borderId="24" xfId="0" applyNumberFormat="1" applyFont="1" applyFill="1" applyBorder="1" applyAlignment="1">
      <alignment horizontal="center" vertical="center" wrapText="1"/>
    </xf>
    <xf numFmtId="187" fontId="69" fillId="6" borderId="21" xfId="0" applyNumberFormat="1" applyFont="1" applyFill="1" applyBorder="1" applyAlignment="1">
      <alignment horizontal="center" vertical="center" wrapText="1"/>
    </xf>
    <xf numFmtId="187" fontId="69" fillId="6" borderId="72" xfId="0" applyNumberFormat="1" applyFont="1" applyFill="1" applyBorder="1" applyAlignment="1">
      <alignment horizontal="center" vertical="center" wrapText="1"/>
    </xf>
    <xf numFmtId="188" fontId="79" fillId="6" borderId="22" xfId="0" applyNumberFormat="1" applyFont="1" applyFill="1" applyBorder="1" applyAlignment="1">
      <alignment horizontal="center" vertical="center" wrapText="1"/>
    </xf>
    <xf numFmtId="0" fontId="81" fillId="6" borderId="23" xfId="0" applyFont="1" applyFill="1" applyBorder="1" applyAlignment="1">
      <alignment horizontal="center" vertical="center" wrapText="1"/>
    </xf>
    <xf numFmtId="0" fontId="81" fillId="6" borderId="24" xfId="0" applyFont="1" applyFill="1" applyBorder="1" applyAlignment="1">
      <alignment horizontal="center" vertical="center" wrapText="1"/>
    </xf>
    <xf numFmtId="179" fontId="69" fillId="6" borderId="21" xfId="0" applyNumberFormat="1" applyFont="1" applyFill="1" applyBorder="1" applyAlignment="1">
      <alignment horizontal="center" vertical="center" wrapText="1"/>
    </xf>
    <xf numFmtId="179" fontId="69" fillId="6" borderId="72" xfId="0" applyNumberFormat="1" applyFont="1" applyFill="1" applyBorder="1" applyAlignment="1">
      <alignment horizontal="center" vertical="center" wrapText="1"/>
    </xf>
    <xf numFmtId="0" fontId="78" fillId="6" borderId="21" xfId="0" applyFont="1" applyFill="1" applyBorder="1" applyAlignment="1">
      <alignment horizontal="center" vertical="center" wrapText="1" shrinkToFit="1"/>
    </xf>
    <xf numFmtId="0" fontId="78" fillId="6" borderId="72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87" fontId="69" fillId="6" borderId="21" xfId="0" applyNumberFormat="1" applyFont="1" applyFill="1" applyBorder="1" applyAlignment="1">
      <alignment horizontal="center" vertical="center" wrapText="1" shrinkToFit="1"/>
    </xf>
    <xf numFmtId="187" fontId="69" fillId="6" borderId="72" xfId="0" applyNumberFormat="1" applyFont="1" applyFill="1" applyBorder="1" applyAlignment="1">
      <alignment horizontal="center" vertical="center" shrinkToFit="1"/>
    </xf>
    <xf numFmtId="177" fontId="69" fillId="6" borderId="21" xfId="0" applyNumberFormat="1" applyFont="1" applyFill="1" applyBorder="1" applyAlignment="1">
      <alignment horizontal="center" vertical="center" wrapText="1"/>
    </xf>
    <xf numFmtId="177" fontId="69" fillId="6" borderId="72" xfId="0" applyNumberFormat="1" applyFont="1" applyFill="1" applyBorder="1" applyAlignment="1">
      <alignment horizontal="center" vertical="center" wrapText="1"/>
    </xf>
    <xf numFmtId="0" fontId="69" fillId="6" borderId="20" xfId="0" applyNumberFormat="1" applyFont="1" applyFill="1" applyBorder="1" applyAlignment="1">
      <alignment horizontal="center" vertical="center" wrapText="1"/>
    </xf>
    <xf numFmtId="0" fontId="25" fillId="4" borderId="9" xfId="0" applyNumberFormat="1" applyFont="1" applyFill="1" applyBorder="1" applyAlignment="1">
      <alignment horizontal="center" vertical="center"/>
    </xf>
    <xf numFmtId="0" fontId="25" fillId="4" borderId="5" xfId="0" applyNumberFormat="1" applyFont="1" applyFill="1" applyBorder="1" applyAlignment="1">
      <alignment horizontal="center" vertical="center"/>
    </xf>
    <xf numFmtId="0" fontId="25" fillId="4" borderId="10" xfId="0" applyNumberFormat="1" applyFont="1" applyFill="1" applyBorder="1" applyAlignment="1">
      <alignment horizontal="center" vertical="center"/>
    </xf>
    <xf numFmtId="0" fontId="12" fillId="4" borderId="79" xfId="0" applyNumberFormat="1" applyFont="1" applyFill="1" applyBorder="1" applyAlignment="1">
      <alignment horizontal="center" vertical="center" wrapText="1"/>
    </xf>
    <xf numFmtId="0" fontId="12" fillId="4" borderId="80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0" fontId="12" fillId="0" borderId="8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3" fillId="4" borderId="15" xfId="0" applyNumberFormat="1" applyFont="1" applyFill="1" applyBorder="1" applyAlignment="1">
      <alignment horizontal="center" vertical="center" wrapText="1"/>
    </xf>
    <xf numFmtId="0" fontId="23" fillId="4" borderId="14" xfId="0" applyNumberFormat="1" applyFont="1" applyFill="1" applyBorder="1" applyAlignment="1">
      <alignment horizontal="center" vertical="center" wrapText="1"/>
    </xf>
    <xf numFmtId="0" fontId="23" fillId="7" borderId="9" xfId="0" applyNumberFormat="1" applyFont="1" applyFill="1" applyBorder="1" applyAlignment="1">
      <alignment horizontal="center" vertical="center"/>
    </xf>
    <xf numFmtId="0" fontId="23" fillId="7" borderId="5" xfId="0" applyNumberFormat="1" applyFont="1" applyFill="1" applyBorder="1" applyAlignment="1">
      <alignment horizontal="center" vertical="center"/>
    </xf>
    <xf numFmtId="0" fontId="23" fillId="7" borderId="10" xfId="0" applyNumberFormat="1" applyFont="1" applyFill="1" applyBorder="1" applyAlignment="1">
      <alignment horizontal="center" vertical="center"/>
    </xf>
    <xf numFmtId="0" fontId="25" fillId="4" borderId="12" xfId="0" applyNumberFormat="1" applyFont="1" applyFill="1" applyBorder="1" applyAlignment="1">
      <alignment horizontal="center" vertical="center"/>
    </xf>
    <xf numFmtId="0" fontId="25" fillId="4" borderId="13" xfId="0" applyNumberFormat="1" applyFont="1" applyFill="1" applyBorder="1" applyAlignment="1">
      <alignment horizontal="center" vertical="center"/>
    </xf>
    <xf numFmtId="0" fontId="7" fillId="7" borderId="7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 wrapText="1"/>
    </xf>
    <xf numFmtId="0" fontId="12" fillId="4" borderId="24" xfId="0" applyNumberFormat="1" applyFont="1" applyFill="1" applyBorder="1" applyAlignment="1">
      <alignment horizontal="center" vertical="center" wrapText="1"/>
    </xf>
    <xf numFmtId="0" fontId="38" fillId="0" borderId="71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14" fillId="5" borderId="2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4" fillId="4" borderId="2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4" borderId="83" xfId="0" applyFont="1" applyFill="1" applyBorder="1" applyAlignment="1">
      <alignment horizontal="center" vertical="center" wrapText="1"/>
    </xf>
    <xf numFmtId="0" fontId="14" fillId="4" borderId="86" xfId="0" applyFont="1" applyFill="1" applyBorder="1" applyAlignment="1">
      <alignment horizontal="center" vertical="center" wrapText="1"/>
    </xf>
    <xf numFmtId="0" fontId="14" fillId="4" borderId="84" xfId="0" applyFont="1" applyFill="1" applyBorder="1" applyAlignment="1">
      <alignment horizontal="center" vertical="center" wrapText="1"/>
    </xf>
    <xf numFmtId="0" fontId="14" fillId="4" borderId="87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82" xfId="0" applyFont="1" applyFill="1" applyBorder="1" applyAlignment="1">
      <alignment horizontal="center" vertical="center" wrapText="1"/>
    </xf>
    <xf numFmtId="0" fontId="14" fillId="4" borderId="85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2" fillId="4" borderId="2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12" fillId="4" borderId="21" xfId="0" applyNumberFormat="1" applyFont="1" applyFill="1" applyBorder="1" applyAlignment="1">
      <alignment horizontal="center" vertical="center" wrapText="1"/>
    </xf>
    <xf numFmtId="0" fontId="12" fillId="4" borderId="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4" borderId="21" xfId="0" applyFont="1" applyFill="1" applyBorder="1" applyAlignment="1">
      <alignment horizontal="center" vertical="center"/>
    </xf>
    <xf numFmtId="0" fontId="41" fillId="4" borderId="6" xfId="0" applyFont="1" applyFill="1" applyBorder="1" applyAlignment="1">
      <alignment horizontal="center" vertical="center"/>
    </xf>
    <xf numFmtId="0" fontId="41" fillId="4" borderId="20" xfId="0" applyFont="1" applyFill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 wrapText="1"/>
    </xf>
    <xf numFmtId="0" fontId="14" fillId="4" borderId="74" xfId="0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14" fillId="4" borderId="75" xfId="0" applyFont="1" applyFill="1" applyBorder="1" applyAlignment="1">
      <alignment horizontal="center" vertical="center" wrapText="1"/>
    </xf>
    <xf numFmtId="0" fontId="14" fillId="4" borderId="7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73" xfId="0" applyFont="1" applyFill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62" fillId="0" borderId="99" xfId="0" applyFont="1" applyBorder="1" applyAlignment="1">
      <alignment horizontal="center" vertical="center" wrapText="1"/>
    </xf>
    <xf numFmtId="0" fontId="62" fillId="0" borderId="100" xfId="0" applyFont="1" applyBorder="1" applyAlignment="1">
      <alignment horizontal="center" vertical="center" wrapText="1"/>
    </xf>
    <xf numFmtId="0" fontId="65" fillId="0" borderId="99" xfId="0" applyFont="1" applyBorder="1" applyAlignment="1">
      <alignment horizontal="center" vertical="center" wrapText="1"/>
    </xf>
    <xf numFmtId="0" fontId="65" fillId="0" borderId="104" xfId="0" applyFont="1" applyBorder="1" applyAlignment="1">
      <alignment horizontal="center" vertical="center" wrapText="1"/>
    </xf>
    <xf numFmtId="0" fontId="65" fillId="0" borderId="100" xfId="0" applyFont="1" applyBorder="1" applyAlignment="1">
      <alignment horizontal="center" vertical="center" wrapText="1"/>
    </xf>
    <xf numFmtId="0" fontId="64" fillId="0" borderId="99" xfId="0" applyFont="1" applyBorder="1" applyAlignment="1">
      <alignment horizontal="center" vertical="center" wrapText="1"/>
    </xf>
    <xf numFmtId="0" fontId="64" fillId="0" borderId="100" xfId="0" applyFont="1" applyBorder="1" applyAlignment="1">
      <alignment horizontal="center" vertical="center" wrapText="1"/>
    </xf>
    <xf numFmtId="0" fontId="62" fillId="0" borderId="101" xfId="0" applyFont="1" applyBorder="1" applyAlignment="1">
      <alignment horizontal="center" vertical="center" wrapText="1"/>
    </xf>
    <xf numFmtId="0" fontId="62" fillId="0" borderId="103" xfId="0" applyFont="1" applyBorder="1" applyAlignment="1">
      <alignment horizontal="center" vertical="center" wrapText="1"/>
    </xf>
    <xf numFmtId="0" fontId="62" fillId="0" borderId="102" xfId="0" applyFont="1" applyBorder="1" applyAlignment="1">
      <alignment horizontal="center" vertical="center" wrapText="1"/>
    </xf>
    <xf numFmtId="0" fontId="64" fillId="0" borderId="104" xfId="0" applyFont="1" applyBorder="1" applyAlignment="1">
      <alignment horizontal="center" vertical="center" wrapText="1"/>
    </xf>
    <xf numFmtId="0" fontId="74" fillId="0" borderId="99" xfId="0" applyFont="1" applyBorder="1" applyAlignment="1">
      <alignment horizontal="center" vertical="center" wrapText="1"/>
    </xf>
    <xf numFmtId="0" fontId="74" fillId="0" borderId="100" xfId="0" applyFont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73" fillId="0" borderId="99" xfId="0" applyFont="1" applyBorder="1" applyAlignment="1">
      <alignment horizontal="center" vertical="center" wrapText="1"/>
    </xf>
    <xf numFmtId="0" fontId="73" fillId="0" borderId="100" xfId="0" applyFont="1" applyBorder="1" applyAlignment="1">
      <alignment horizontal="center" vertical="center" wrapText="1"/>
    </xf>
    <xf numFmtId="0" fontId="75" fillId="0" borderId="99" xfId="0" applyFont="1" applyBorder="1" applyAlignment="1">
      <alignment horizontal="center" vertical="center" wrapText="1"/>
    </xf>
    <xf numFmtId="0" fontId="75" fillId="0" borderId="100" xfId="0" applyFont="1" applyBorder="1" applyAlignment="1">
      <alignment horizontal="center" vertical="center" wrapText="1"/>
    </xf>
    <xf numFmtId="0" fontId="76" fillId="0" borderId="99" xfId="0" applyFont="1" applyBorder="1" applyAlignment="1">
      <alignment horizontal="center" vertical="center" wrapText="1"/>
    </xf>
    <xf numFmtId="0" fontId="76" fillId="0" borderId="100" xfId="0" applyFont="1" applyBorder="1" applyAlignment="1">
      <alignment horizontal="center" vertical="center" wrapText="1"/>
    </xf>
  </cellXfs>
  <cellStyles count="2">
    <cellStyle name="표준" xfId="0" builtinId="0"/>
    <cellStyle name="표준 2 10" xfId="1"/>
  </cellStyles>
  <dxfs count="0"/>
  <tableStyles count="0" defaultTableStyle="TableStyleMedium2" defaultPivotStyle="PivotStyleLight16"/>
  <colors>
    <mruColors>
      <color rgb="FF0000FF"/>
      <color rgb="FFFF99FF"/>
      <color rgb="FFF2DCDB"/>
      <color rgb="FFFFCCFF"/>
      <color rgb="FF66FFFF"/>
      <color rgb="FFCCFFFF"/>
      <color rgb="FFCC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 sz="2800" b="1">
                <a:latin typeface="HY헤드라인M" pitchFamily="18" charset="-127"/>
                <a:ea typeface="HY헤드라인M" pitchFamily="18" charset="-127"/>
              </a:defRPr>
            </a:pPr>
            <a:r>
              <a:rPr lang="ko-KR" altLang="en-US" sz="2800" b="1">
                <a:latin typeface="HY헤드라인M" pitchFamily="18" charset="-127"/>
                <a:ea typeface="HY헤드라인M" pitchFamily="18" charset="-127"/>
              </a:rPr>
              <a:t>경기도  일반</a:t>
            </a:r>
            <a:r>
              <a:rPr lang="ko-KR" altLang="en-US" sz="2800" b="1" baseline="0">
                <a:latin typeface="HY헤드라인M" pitchFamily="18" charset="-127"/>
                <a:ea typeface="HY헤드라인M" pitchFamily="18" charset="-127"/>
              </a:rPr>
              <a:t>  정비사업  연도별  구역  지정 현황</a:t>
            </a:r>
            <a:endParaRPr lang="ko-KR" altLang="en-US" sz="2800" b="1">
              <a:latin typeface="HY헤드라인M" pitchFamily="18" charset="-127"/>
              <a:ea typeface="HY헤드라인M" pitchFamily="18" charset="-127"/>
            </a:endParaRPr>
          </a:p>
        </c:rich>
      </c:tx>
    </c:title>
    <c:plotArea>
      <c:layout>
        <c:manualLayout>
          <c:layoutTarget val="inner"/>
          <c:xMode val="edge"/>
          <c:yMode val="edge"/>
          <c:x val="6.3875898547444507E-2"/>
          <c:y val="0.10643720863489255"/>
          <c:w val="0.82165057935416275"/>
          <c:h val="0.83993794531380472"/>
        </c:manualLayout>
      </c:layout>
      <c:lineChart>
        <c:grouping val="standard"/>
        <c:ser>
          <c:idx val="0"/>
          <c:order val="0"/>
          <c:tx>
            <c:strRef>
              <c:f>'5.통계(연도별지정)'!$B$5</c:f>
              <c:strCache>
                <c:ptCount val="1"/>
                <c:pt idx="0">
                  <c:v>합계</c:v>
                </c:pt>
              </c:strCache>
            </c:strRef>
          </c:tx>
          <c:spPr>
            <a:ln w="38100" cmpd="thickThin"/>
          </c:spPr>
          <c:cat>
            <c:strRef>
              <c:f>'5.통계(연도별지정)'!$A$7:$A$23</c:f>
              <c:strCache>
                <c:ptCount val="17"/>
                <c:pt idx="0">
                  <c:v>~2003년</c:v>
                </c:pt>
                <c:pt idx="1">
                  <c:v>2004년</c:v>
                </c:pt>
                <c:pt idx="2">
                  <c:v>2005년</c:v>
                </c:pt>
                <c:pt idx="3">
                  <c:v>2006년</c:v>
                </c:pt>
                <c:pt idx="4">
                  <c:v>2007년</c:v>
                </c:pt>
                <c:pt idx="5">
                  <c:v>2008년</c:v>
                </c:pt>
                <c:pt idx="6">
                  <c:v>2009년</c:v>
                </c:pt>
                <c:pt idx="7">
                  <c:v>2010년</c:v>
                </c:pt>
                <c:pt idx="8">
                  <c:v>2011년</c:v>
                </c:pt>
                <c:pt idx="9">
                  <c:v>2012년</c:v>
                </c:pt>
                <c:pt idx="10">
                  <c:v>2013년</c:v>
                </c:pt>
                <c:pt idx="11">
                  <c:v>2014년</c:v>
                </c:pt>
                <c:pt idx="12">
                  <c:v>2015년</c:v>
                </c:pt>
                <c:pt idx="13">
                  <c:v>2016년</c:v>
                </c:pt>
                <c:pt idx="14">
                  <c:v>2017년</c:v>
                </c:pt>
                <c:pt idx="15">
                  <c:v>2018년</c:v>
                </c:pt>
                <c:pt idx="16">
                  <c:v>2019년</c:v>
                </c:pt>
              </c:strCache>
            </c:strRef>
          </c:cat>
          <c:val>
            <c:numRef>
              <c:f>'5.통계(연도별지정)'!$B$7:$B$23</c:f>
              <c:numCache>
                <c:formatCode>_-* #,##0_-;\-* #,##0_-;_-* "-"_-;_-@_-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CA-4B68-8F7D-72575712B210}"/>
            </c:ext>
          </c:extLst>
        </c:ser>
        <c:ser>
          <c:idx val="1"/>
          <c:order val="1"/>
          <c:tx>
            <c:strRef>
              <c:f>'5.통계(연도별지정)'!$C$5</c:f>
              <c:strCache>
                <c:ptCount val="1"/>
                <c:pt idx="0">
                  <c:v>재개발</c:v>
                </c:pt>
              </c:strCache>
            </c:strRef>
          </c:tx>
          <c:spPr>
            <a:ln>
              <a:prstDash val="dashDot"/>
            </a:ln>
          </c:spPr>
          <c:cat>
            <c:strRef>
              <c:f>'5.통계(연도별지정)'!$A$7:$A$23</c:f>
              <c:strCache>
                <c:ptCount val="17"/>
                <c:pt idx="0">
                  <c:v>~2003년</c:v>
                </c:pt>
                <c:pt idx="1">
                  <c:v>2004년</c:v>
                </c:pt>
                <c:pt idx="2">
                  <c:v>2005년</c:v>
                </c:pt>
                <c:pt idx="3">
                  <c:v>2006년</c:v>
                </c:pt>
                <c:pt idx="4">
                  <c:v>2007년</c:v>
                </c:pt>
                <c:pt idx="5">
                  <c:v>2008년</c:v>
                </c:pt>
                <c:pt idx="6">
                  <c:v>2009년</c:v>
                </c:pt>
                <c:pt idx="7">
                  <c:v>2010년</c:v>
                </c:pt>
                <c:pt idx="8">
                  <c:v>2011년</c:v>
                </c:pt>
                <c:pt idx="9">
                  <c:v>2012년</c:v>
                </c:pt>
                <c:pt idx="10">
                  <c:v>2013년</c:v>
                </c:pt>
                <c:pt idx="11">
                  <c:v>2014년</c:v>
                </c:pt>
                <c:pt idx="12">
                  <c:v>2015년</c:v>
                </c:pt>
                <c:pt idx="13">
                  <c:v>2016년</c:v>
                </c:pt>
                <c:pt idx="14">
                  <c:v>2017년</c:v>
                </c:pt>
                <c:pt idx="15">
                  <c:v>2018년</c:v>
                </c:pt>
                <c:pt idx="16">
                  <c:v>2019년</c:v>
                </c:pt>
              </c:strCache>
            </c:strRef>
          </c:cat>
          <c:val>
            <c:numRef>
              <c:f>'5.통계(연도별지정)'!$C$7:$C$23</c:f>
              <c:numCache>
                <c:formatCode>_-* #,##0_-;\-* #,##0_-;_-* "-"_-;_-@_-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CA-4B68-8F7D-72575712B210}"/>
            </c:ext>
          </c:extLst>
        </c:ser>
        <c:ser>
          <c:idx val="2"/>
          <c:order val="2"/>
          <c:tx>
            <c:strRef>
              <c:f>'5.통계(연도별지정)'!$D$5</c:f>
              <c:strCache>
                <c:ptCount val="1"/>
                <c:pt idx="0">
                  <c:v>재건축</c:v>
                </c:pt>
              </c:strCache>
            </c:strRef>
          </c:tx>
          <c:spPr>
            <a:ln>
              <a:prstDash val="sysDash"/>
            </a:ln>
          </c:spPr>
          <c:dPt>
            <c:idx val="3"/>
            <c:extLst xmlns:c16r2="http://schemas.microsoft.com/office/drawing/2015/06/chart">
              <c:ext xmlns:c16="http://schemas.microsoft.com/office/drawing/2014/chart" uri="{C3380CC4-5D6E-409C-BE32-E72D297353CC}">
                <c16:uniqueId val="{00000002-DECA-4B68-8F7D-72575712B210}"/>
              </c:ext>
            </c:extLst>
          </c:dPt>
          <c:cat>
            <c:strRef>
              <c:f>'5.통계(연도별지정)'!$A$7:$A$23</c:f>
              <c:strCache>
                <c:ptCount val="17"/>
                <c:pt idx="0">
                  <c:v>~2003년</c:v>
                </c:pt>
                <c:pt idx="1">
                  <c:v>2004년</c:v>
                </c:pt>
                <c:pt idx="2">
                  <c:v>2005년</c:v>
                </c:pt>
                <c:pt idx="3">
                  <c:v>2006년</c:v>
                </c:pt>
                <c:pt idx="4">
                  <c:v>2007년</c:v>
                </c:pt>
                <c:pt idx="5">
                  <c:v>2008년</c:v>
                </c:pt>
                <c:pt idx="6">
                  <c:v>2009년</c:v>
                </c:pt>
                <c:pt idx="7">
                  <c:v>2010년</c:v>
                </c:pt>
                <c:pt idx="8">
                  <c:v>2011년</c:v>
                </c:pt>
                <c:pt idx="9">
                  <c:v>2012년</c:v>
                </c:pt>
                <c:pt idx="10">
                  <c:v>2013년</c:v>
                </c:pt>
                <c:pt idx="11">
                  <c:v>2014년</c:v>
                </c:pt>
                <c:pt idx="12">
                  <c:v>2015년</c:v>
                </c:pt>
                <c:pt idx="13">
                  <c:v>2016년</c:v>
                </c:pt>
                <c:pt idx="14">
                  <c:v>2017년</c:v>
                </c:pt>
                <c:pt idx="15">
                  <c:v>2018년</c:v>
                </c:pt>
                <c:pt idx="16">
                  <c:v>2019년</c:v>
                </c:pt>
              </c:strCache>
            </c:strRef>
          </c:cat>
          <c:val>
            <c:numRef>
              <c:f>'5.통계(연도별지정)'!$D$7:$D$23</c:f>
              <c:numCache>
                <c:formatCode>_-* #,##0_-;\-* #,##0_-;_-* "-"_-;_-@_-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CA-4B68-8F7D-72575712B210}"/>
            </c:ext>
          </c:extLst>
        </c:ser>
        <c:ser>
          <c:idx val="3"/>
          <c:order val="3"/>
          <c:tx>
            <c:strRef>
              <c:f>'5.통계(연도별지정)'!$E$5</c:f>
              <c:strCache>
                <c:ptCount val="1"/>
                <c:pt idx="0">
                  <c:v>주거환경개선</c:v>
                </c:pt>
              </c:strCache>
            </c:strRef>
          </c:tx>
          <c:spPr>
            <a:ln>
              <a:prstDash val="lgDash"/>
            </a:ln>
          </c:spPr>
          <c:cat>
            <c:strRef>
              <c:f>'5.통계(연도별지정)'!$A$7:$A$23</c:f>
              <c:strCache>
                <c:ptCount val="17"/>
                <c:pt idx="0">
                  <c:v>~2003년</c:v>
                </c:pt>
                <c:pt idx="1">
                  <c:v>2004년</c:v>
                </c:pt>
                <c:pt idx="2">
                  <c:v>2005년</c:v>
                </c:pt>
                <c:pt idx="3">
                  <c:v>2006년</c:v>
                </c:pt>
                <c:pt idx="4">
                  <c:v>2007년</c:v>
                </c:pt>
                <c:pt idx="5">
                  <c:v>2008년</c:v>
                </c:pt>
                <c:pt idx="6">
                  <c:v>2009년</c:v>
                </c:pt>
                <c:pt idx="7">
                  <c:v>2010년</c:v>
                </c:pt>
                <c:pt idx="8">
                  <c:v>2011년</c:v>
                </c:pt>
                <c:pt idx="9">
                  <c:v>2012년</c:v>
                </c:pt>
                <c:pt idx="10">
                  <c:v>2013년</c:v>
                </c:pt>
                <c:pt idx="11">
                  <c:v>2014년</c:v>
                </c:pt>
                <c:pt idx="12">
                  <c:v>2015년</c:v>
                </c:pt>
                <c:pt idx="13">
                  <c:v>2016년</c:v>
                </c:pt>
                <c:pt idx="14">
                  <c:v>2017년</c:v>
                </c:pt>
                <c:pt idx="15">
                  <c:v>2018년</c:v>
                </c:pt>
                <c:pt idx="16">
                  <c:v>2019년</c:v>
                </c:pt>
              </c:strCache>
            </c:strRef>
          </c:cat>
          <c:val>
            <c:numRef>
              <c:f>'5.통계(연도별지정)'!$E$7:$E$23</c:f>
              <c:numCache>
                <c:formatCode>_-* #,##0_-;\-* #,##0_-;_-* "-"_-;_-@_-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ECA-4B68-8F7D-72575712B210}"/>
            </c:ext>
          </c:extLst>
        </c:ser>
        <c:ser>
          <c:idx val="4"/>
          <c:order val="4"/>
          <c:tx>
            <c:strRef>
              <c:f>'5.통계(연도별지정)'!$F$5</c:f>
              <c:strCache>
                <c:ptCount val="1"/>
                <c:pt idx="0">
                  <c:v>주거환경관리</c:v>
                </c:pt>
              </c:strCache>
            </c:strRef>
          </c:tx>
          <c:cat>
            <c:strRef>
              <c:f>'5.통계(연도별지정)'!$A$7:$A$23</c:f>
              <c:strCache>
                <c:ptCount val="17"/>
                <c:pt idx="0">
                  <c:v>~2003년</c:v>
                </c:pt>
                <c:pt idx="1">
                  <c:v>2004년</c:v>
                </c:pt>
                <c:pt idx="2">
                  <c:v>2005년</c:v>
                </c:pt>
                <c:pt idx="3">
                  <c:v>2006년</c:v>
                </c:pt>
                <c:pt idx="4">
                  <c:v>2007년</c:v>
                </c:pt>
                <c:pt idx="5">
                  <c:v>2008년</c:v>
                </c:pt>
                <c:pt idx="6">
                  <c:v>2009년</c:v>
                </c:pt>
                <c:pt idx="7">
                  <c:v>2010년</c:v>
                </c:pt>
                <c:pt idx="8">
                  <c:v>2011년</c:v>
                </c:pt>
                <c:pt idx="9">
                  <c:v>2012년</c:v>
                </c:pt>
                <c:pt idx="10">
                  <c:v>2013년</c:v>
                </c:pt>
                <c:pt idx="11">
                  <c:v>2014년</c:v>
                </c:pt>
                <c:pt idx="12">
                  <c:v>2015년</c:v>
                </c:pt>
                <c:pt idx="13">
                  <c:v>2016년</c:v>
                </c:pt>
                <c:pt idx="14">
                  <c:v>2017년</c:v>
                </c:pt>
                <c:pt idx="15">
                  <c:v>2018년</c:v>
                </c:pt>
                <c:pt idx="16">
                  <c:v>2019년</c:v>
                </c:pt>
              </c:strCache>
            </c:strRef>
          </c:cat>
          <c:val>
            <c:numRef>
              <c:f>'5.통계(연도별지정)'!$F$7:$F$23</c:f>
              <c:numCache>
                <c:formatCode>_-* #,##0_-;\-* #,##0_-;_-* "-"_-;_-@_-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ECA-4B68-8F7D-72575712B210}"/>
            </c:ext>
          </c:extLst>
        </c:ser>
        <c:ser>
          <c:idx val="5"/>
          <c:order val="5"/>
          <c:tx>
            <c:strRef>
              <c:f>'5.통계(연도별지정)'!$G$5</c:f>
              <c:strCache>
                <c:ptCount val="1"/>
                <c:pt idx="0">
                  <c:v>도시환경</c:v>
                </c:pt>
              </c:strCache>
            </c:strRef>
          </c:tx>
          <c:spPr>
            <a:ln>
              <a:prstDash val="sysDot"/>
            </a:ln>
          </c:spPr>
          <c:cat>
            <c:strRef>
              <c:f>'5.통계(연도별지정)'!$A$7:$A$23</c:f>
              <c:strCache>
                <c:ptCount val="17"/>
                <c:pt idx="0">
                  <c:v>~2003년</c:v>
                </c:pt>
                <c:pt idx="1">
                  <c:v>2004년</c:v>
                </c:pt>
                <c:pt idx="2">
                  <c:v>2005년</c:v>
                </c:pt>
                <c:pt idx="3">
                  <c:v>2006년</c:v>
                </c:pt>
                <c:pt idx="4">
                  <c:v>2007년</c:v>
                </c:pt>
                <c:pt idx="5">
                  <c:v>2008년</c:v>
                </c:pt>
                <c:pt idx="6">
                  <c:v>2009년</c:v>
                </c:pt>
                <c:pt idx="7">
                  <c:v>2010년</c:v>
                </c:pt>
                <c:pt idx="8">
                  <c:v>2011년</c:v>
                </c:pt>
                <c:pt idx="9">
                  <c:v>2012년</c:v>
                </c:pt>
                <c:pt idx="10">
                  <c:v>2013년</c:v>
                </c:pt>
                <c:pt idx="11">
                  <c:v>2014년</c:v>
                </c:pt>
                <c:pt idx="12">
                  <c:v>2015년</c:v>
                </c:pt>
                <c:pt idx="13">
                  <c:v>2016년</c:v>
                </c:pt>
                <c:pt idx="14">
                  <c:v>2017년</c:v>
                </c:pt>
                <c:pt idx="15">
                  <c:v>2018년</c:v>
                </c:pt>
                <c:pt idx="16">
                  <c:v>2019년</c:v>
                </c:pt>
              </c:strCache>
            </c:strRef>
          </c:cat>
          <c:val>
            <c:numRef>
              <c:f>'5.통계(연도별지정)'!$G$7:$G$23</c:f>
              <c:numCache>
                <c:formatCode>_-* #,##0_-;\-* #,##0_-;_-* "-"_-;_-@_-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ECA-4B68-8F7D-72575712B210}"/>
            </c:ext>
          </c:extLst>
        </c:ser>
        <c:dLbls/>
        <c:marker val="1"/>
        <c:axId val="203343360"/>
        <c:axId val="203344896"/>
      </c:lineChart>
      <c:catAx>
        <c:axId val="20334336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400">
                <a:latin typeface="HY울릉도M" pitchFamily="18" charset="-127"/>
                <a:ea typeface="HY울릉도M" pitchFamily="18" charset="-127"/>
              </a:defRPr>
            </a:pPr>
            <a:endParaRPr lang="ko-KR"/>
          </a:p>
        </c:txPr>
        <c:crossAx val="203344896"/>
        <c:crosses val="autoZero"/>
        <c:auto val="1"/>
        <c:lblAlgn val="ctr"/>
        <c:lblOffset val="100"/>
      </c:catAx>
      <c:valAx>
        <c:axId val="203344896"/>
        <c:scaling>
          <c:orientation val="minMax"/>
        </c:scaling>
        <c:axPos val="l"/>
        <c:majorGridlines/>
        <c:numFmt formatCode="_-* #,##0_-;\-* #,##0_-;_-* &quot;-&quot;_-;_-@_-" sourceLinked="1"/>
        <c:majorTickMark val="none"/>
        <c:tickLblPos val="nextTo"/>
        <c:txPr>
          <a:bodyPr/>
          <a:lstStyle/>
          <a:p>
            <a:pPr>
              <a:defRPr sz="1400">
                <a:latin typeface="HY동녘M" pitchFamily="18" charset="-127"/>
                <a:ea typeface="HY동녘M" pitchFamily="18" charset="-127"/>
              </a:defRPr>
            </a:pPr>
            <a:endParaRPr lang="ko-KR"/>
          </a:p>
        </c:txPr>
        <c:crossAx val="203343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56891455815801"/>
          <c:y val="0.20668952061357546"/>
          <c:w val="9.1285689122780206E-2"/>
          <c:h val="0.57517017828200967"/>
        </c:manualLayout>
      </c:layout>
      <c:txPr>
        <a:bodyPr/>
        <a:lstStyle/>
        <a:p>
          <a:pPr>
            <a:defRPr sz="1400">
              <a:latin typeface="HY울릉도M" pitchFamily="18" charset="-127"/>
              <a:ea typeface="HY울릉도M" pitchFamily="18" charset="-127"/>
            </a:defRPr>
          </a:pPr>
          <a:endParaRPr lang="ko-KR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77161</xdr:colOff>
      <xdr:row>3</xdr:row>
      <xdr:rowOff>269340</xdr:rowOff>
    </xdr:from>
    <xdr:to>
      <xdr:col>26</xdr:col>
      <xdr:colOff>625130</xdr:colOff>
      <xdr:row>30</xdr:row>
      <xdr:rowOff>149679</xdr:rowOff>
    </xdr:to>
    <xdr:graphicFrame macro="">
      <xdr:nvGraphicFramePr>
        <xdr:cNvPr id="8" name="차트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58"/>
  <sheetViews>
    <sheetView zoomScale="70" zoomScaleNormal="70" workbookViewId="0">
      <pane xSplit="11" ySplit="7" topLeftCell="L8" activePane="bottomRight" state="frozen"/>
      <selection pane="topRight"/>
      <selection pane="bottomLeft"/>
      <selection pane="bottomRight"/>
    </sheetView>
  </sheetViews>
  <sheetFormatPr defaultRowHeight="16.5"/>
  <cols>
    <col min="2" max="2" width="6.125" customWidth="1"/>
    <col min="3" max="9" width="5.125" customWidth="1"/>
    <col min="10" max="61" width="5.125" style="4" customWidth="1"/>
  </cols>
  <sheetData>
    <row r="2" spans="1:62" ht="39.950000000000003" customHeight="1">
      <c r="A2" s="524" t="s">
        <v>364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4"/>
      <c r="AL2" s="524"/>
      <c r="AM2" s="524"/>
      <c r="AN2" s="524"/>
      <c r="AO2" s="524"/>
      <c r="AP2" s="524"/>
      <c r="AQ2" s="524"/>
      <c r="AR2" s="524"/>
      <c r="AS2" s="524"/>
      <c r="AT2" s="524"/>
      <c r="AU2" s="524"/>
      <c r="AV2" s="524"/>
      <c r="AW2" s="524"/>
      <c r="AX2" s="524"/>
      <c r="AY2" s="524"/>
      <c r="AZ2" s="524"/>
      <c r="BA2" s="524"/>
      <c r="BB2" s="524"/>
      <c r="BC2" s="524"/>
      <c r="BD2" s="524"/>
      <c r="BE2" s="524"/>
      <c r="BF2" s="524"/>
      <c r="BG2" s="524"/>
      <c r="BH2" s="524"/>
      <c r="BI2" s="524"/>
      <c r="BJ2" s="2"/>
    </row>
    <row r="3" spans="1:62" ht="20.100000000000001" customHeight="1" thickBot="1">
      <c r="A3" s="2"/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6"/>
      <c r="AZ3" s="5"/>
      <c r="BA3" s="5"/>
      <c r="BB3" s="5"/>
      <c r="BC3" s="5"/>
      <c r="BD3" s="5"/>
      <c r="BE3" s="5"/>
      <c r="BF3" s="5"/>
      <c r="BG3" s="5"/>
      <c r="BH3" s="5"/>
      <c r="BI3" s="6"/>
      <c r="BJ3" s="2"/>
    </row>
    <row r="4" spans="1:62" s="169" customFormat="1" ht="30" customHeight="1">
      <c r="A4" s="525" t="s">
        <v>66</v>
      </c>
      <c r="B4" s="527" t="s">
        <v>67</v>
      </c>
      <c r="C4" s="528"/>
      <c r="D4" s="528"/>
      <c r="E4" s="528"/>
      <c r="F4" s="528"/>
      <c r="G4" s="528"/>
      <c r="H4" s="528"/>
      <c r="I4" s="528"/>
      <c r="J4" s="528"/>
      <c r="K4" s="529"/>
      <c r="L4" s="530" t="s">
        <v>219</v>
      </c>
      <c r="M4" s="515"/>
      <c r="N4" s="515"/>
      <c r="O4" s="515"/>
      <c r="P4" s="515"/>
      <c r="Q4" s="515"/>
      <c r="R4" s="515"/>
      <c r="S4" s="515"/>
      <c r="T4" s="515"/>
      <c r="U4" s="531"/>
      <c r="V4" s="514" t="s">
        <v>221</v>
      </c>
      <c r="W4" s="515"/>
      <c r="X4" s="515"/>
      <c r="Y4" s="515"/>
      <c r="Z4" s="515"/>
      <c r="AA4" s="515"/>
      <c r="AB4" s="515"/>
      <c r="AC4" s="515"/>
      <c r="AD4" s="515"/>
      <c r="AE4" s="516"/>
      <c r="AF4" s="530" t="s">
        <v>222</v>
      </c>
      <c r="AG4" s="515"/>
      <c r="AH4" s="515"/>
      <c r="AI4" s="515"/>
      <c r="AJ4" s="515"/>
      <c r="AK4" s="515"/>
      <c r="AL4" s="515"/>
      <c r="AM4" s="515"/>
      <c r="AN4" s="515"/>
      <c r="AO4" s="516"/>
      <c r="AP4" s="514" t="s">
        <v>225</v>
      </c>
      <c r="AQ4" s="515"/>
      <c r="AR4" s="515"/>
      <c r="AS4" s="515"/>
      <c r="AT4" s="515"/>
      <c r="AU4" s="515"/>
      <c r="AV4" s="515"/>
      <c r="AW4" s="515"/>
      <c r="AX4" s="515"/>
      <c r="AY4" s="516"/>
      <c r="AZ4" s="514" t="s">
        <v>29</v>
      </c>
      <c r="BA4" s="515"/>
      <c r="BB4" s="515"/>
      <c r="BC4" s="515"/>
      <c r="BD4" s="515"/>
      <c r="BE4" s="515"/>
      <c r="BF4" s="515"/>
      <c r="BG4" s="515"/>
      <c r="BH4" s="515"/>
      <c r="BI4" s="516"/>
      <c r="BJ4" s="14"/>
    </row>
    <row r="5" spans="1:62" s="23" customFormat="1" ht="30" customHeight="1">
      <c r="A5" s="526"/>
      <c r="B5" s="532" t="s">
        <v>68</v>
      </c>
      <c r="C5" s="533" t="s">
        <v>69</v>
      </c>
      <c r="D5" s="533" t="s">
        <v>70</v>
      </c>
      <c r="E5" s="533"/>
      <c r="F5" s="533"/>
      <c r="G5" s="533"/>
      <c r="H5" s="533"/>
      <c r="I5" s="533"/>
      <c r="J5" s="533"/>
      <c r="K5" s="534"/>
      <c r="L5" s="535" t="s">
        <v>68</v>
      </c>
      <c r="M5" s="533" t="s">
        <v>220</v>
      </c>
      <c r="N5" s="533" t="s">
        <v>70</v>
      </c>
      <c r="O5" s="533"/>
      <c r="P5" s="533"/>
      <c r="Q5" s="533"/>
      <c r="R5" s="533"/>
      <c r="S5" s="533"/>
      <c r="T5" s="533"/>
      <c r="U5" s="521"/>
      <c r="V5" s="517" t="s">
        <v>68</v>
      </c>
      <c r="W5" s="519" t="s">
        <v>220</v>
      </c>
      <c r="X5" s="521" t="s">
        <v>70</v>
      </c>
      <c r="Y5" s="522"/>
      <c r="Z5" s="522"/>
      <c r="AA5" s="522"/>
      <c r="AB5" s="522"/>
      <c r="AC5" s="522"/>
      <c r="AD5" s="522"/>
      <c r="AE5" s="523"/>
      <c r="AF5" s="517" t="s">
        <v>68</v>
      </c>
      <c r="AG5" s="519" t="s">
        <v>220</v>
      </c>
      <c r="AH5" s="521" t="s">
        <v>70</v>
      </c>
      <c r="AI5" s="522"/>
      <c r="AJ5" s="522"/>
      <c r="AK5" s="522"/>
      <c r="AL5" s="522"/>
      <c r="AM5" s="522"/>
      <c r="AN5" s="522"/>
      <c r="AO5" s="523"/>
      <c r="AP5" s="517" t="s">
        <v>68</v>
      </c>
      <c r="AQ5" s="519" t="s">
        <v>220</v>
      </c>
      <c r="AR5" s="521" t="s">
        <v>70</v>
      </c>
      <c r="AS5" s="522"/>
      <c r="AT5" s="522"/>
      <c r="AU5" s="522"/>
      <c r="AV5" s="522"/>
      <c r="AW5" s="522"/>
      <c r="AX5" s="522"/>
      <c r="AY5" s="523"/>
      <c r="AZ5" s="517" t="s">
        <v>68</v>
      </c>
      <c r="BA5" s="519" t="s">
        <v>220</v>
      </c>
      <c r="BB5" s="521" t="s">
        <v>70</v>
      </c>
      <c r="BC5" s="522"/>
      <c r="BD5" s="522"/>
      <c r="BE5" s="522"/>
      <c r="BF5" s="522"/>
      <c r="BG5" s="522"/>
      <c r="BH5" s="522"/>
      <c r="BI5" s="523"/>
      <c r="BJ5" s="3"/>
    </row>
    <row r="6" spans="1:62" s="23" customFormat="1" ht="54.95" customHeight="1">
      <c r="A6" s="526"/>
      <c r="B6" s="532"/>
      <c r="C6" s="533"/>
      <c r="D6" s="95" t="s">
        <v>71</v>
      </c>
      <c r="E6" s="103" t="s">
        <v>72</v>
      </c>
      <c r="F6" s="103" t="s">
        <v>217</v>
      </c>
      <c r="G6" s="103" t="s">
        <v>73</v>
      </c>
      <c r="H6" s="103" t="s">
        <v>226</v>
      </c>
      <c r="I6" s="103" t="s">
        <v>224</v>
      </c>
      <c r="J6" s="103" t="s">
        <v>74</v>
      </c>
      <c r="K6" s="13" t="s">
        <v>75</v>
      </c>
      <c r="L6" s="535"/>
      <c r="M6" s="533"/>
      <c r="N6" s="95" t="s">
        <v>71</v>
      </c>
      <c r="O6" s="103" t="s">
        <v>72</v>
      </c>
      <c r="P6" s="103" t="s">
        <v>217</v>
      </c>
      <c r="Q6" s="103" t="s">
        <v>218</v>
      </c>
      <c r="R6" s="103" t="s">
        <v>215</v>
      </c>
      <c r="S6" s="103" t="s">
        <v>216</v>
      </c>
      <c r="T6" s="103" t="s">
        <v>74</v>
      </c>
      <c r="U6" s="104" t="s">
        <v>75</v>
      </c>
      <c r="V6" s="518"/>
      <c r="W6" s="520"/>
      <c r="X6" s="95" t="s">
        <v>71</v>
      </c>
      <c r="Y6" s="269" t="s">
        <v>72</v>
      </c>
      <c r="Z6" s="269" t="s">
        <v>217</v>
      </c>
      <c r="AA6" s="269" t="s">
        <v>73</v>
      </c>
      <c r="AB6" s="269" t="s">
        <v>215</v>
      </c>
      <c r="AC6" s="269" t="s">
        <v>216</v>
      </c>
      <c r="AD6" s="269" t="s">
        <v>74</v>
      </c>
      <c r="AE6" s="270" t="s">
        <v>75</v>
      </c>
      <c r="AF6" s="518"/>
      <c r="AG6" s="520"/>
      <c r="AH6" s="95" t="s">
        <v>71</v>
      </c>
      <c r="AI6" s="269" t="s">
        <v>72</v>
      </c>
      <c r="AJ6" s="269" t="s">
        <v>217</v>
      </c>
      <c r="AK6" s="269" t="s">
        <v>73</v>
      </c>
      <c r="AL6" s="269" t="s">
        <v>223</v>
      </c>
      <c r="AM6" s="269" t="s">
        <v>224</v>
      </c>
      <c r="AN6" s="269" t="s">
        <v>74</v>
      </c>
      <c r="AO6" s="270" t="s">
        <v>75</v>
      </c>
      <c r="AP6" s="518"/>
      <c r="AQ6" s="520"/>
      <c r="AR6" s="95" t="s">
        <v>71</v>
      </c>
      <c r="AS6" s="269" t="s">
        <v>72</v>
      </c>
      <c r="AT6" s="269" t="s">
        <v>217</v>
      </c>
      <c r="AU6" s="269" t="s">
        <v>73</v>
      </c>
      <c r="AV6" s="269" t="s">
        <v>223</v>
      </c>
      <c r="AW6" s="269" t="s">
        <v>224</v>
      </c>
      <c r="AX6" s="269" t="s">
        <v>74</v>
      </c>
      <c r="AY6" s="270" t="s">
        <v>75</v>
      </c>
      <c r="AZ6" s="518"/>
      <c r="BA6" s="520"/>
      <c r="BB6" s="95" t="s">
        <v>71</v>
      </c>
      <c r="BC6" s="269" t="s">
        <v>72</v>
      </c>
      <c r="BD6" s="269" t="s">
        <v>217</v>
      </c>
      <c r="BE6" s="269" t="s">
        <v>73</v>
      </c>
      <c r="BF6" s="269" t="s">
        <v>223</v>
      </c>
      <c r="BG6" s="269" t="s">
        <v>224</v>
      </c>
      <c r="BH6" s="269" t="s">
        <v>74</v>
      </c>
      <c r="BI6" s="270" t="s">
        <v>75</v>
      </c>
      <c r="BJ6" s="3"/>
    </row>
    <row r="7" spans="1:62" s="18" customFormat="1" ht="39" customHeight="1" thickBot="1">
      <c r="A7" s="22" t="s">
        <v>68</v>
      </c>
      <c r="B7" s="105" t="e">
        <f>C7+D7</f>
        <v>#REF!</v>
      </c>
      <c r="C7" s="106" t="e">
        <f t="shared" ref="C7:AH7" si="0">SUM(C8:C32)</f>
        <v>#REF!</v>
      </c>
      <c r="D7" s="107" t="e">
        <f t="shared" si="0"/>
        <v>#REF!</v>
      </c>
      <c r="E7" s="108" t="e">
        <f t="shared" si="0"/>
        <v>#REF!</v>
      </c>
      <c r="F7" s="108" t="e">
        <f t="shared" si="0"/>
        <v>#REF!</v>
      </c>
      <c r="G7" s="108" t="e">
        <f t="shared" si="0"/>
        <v>#REF!</v>
      </c>
      <c r="H7" s="108" t="e">
        <f t="shared" si="0"/>
        <v>#REF!</v>
      </c>
      <c r="I7" s="108" t="e">
        <f t="shared" si="0"/>
        <v>#REF!</v>
      </c>
      <c r="J7" s="109" t="e">
        <f t="shared" si="0"/>
        <v>#REF!</v>
      </c>
      <c r="K7" s="110" t="e">
        <f t="shared" si="0"/>
        <v>#REF!</v>
      </c>
      <c r="L7" s="111" t="e">
        <f t="shared" si="0"/>
        <v>#REF!</v>
      </c>
      <c r="M7" s="112" t="e">
        <f t="shared" si="0"/>
        <v>#REF!</v>
      </c>
      <c r="N7" s="109" t="e">
        <f t="shared" si="0"/>
        <v>#REF!</v>
      </c>
      <c r="O7" s="113" t="e">
        <f t="shared" si="0"/>
        <v>#REF!</v>
      </c>
      <c r="P7" s="109" t="e">
        <f t="shared" si="0"/>
        <v>#REF!</v>
      </c>
      <c r="Q7" s="109" t="e">
        <f t="shared" si="0"/>
        <v>#REF!</v>
      </c>
      <c r="R7" s="109" t="e">
        <f t="shared" si="0"/>
        <v>#REF!</v>
      </c>
      <c r="S7" s="109" t="e">
        <f t="shared" si="0"/>
        <v>#REF!</v>
      </c>
      <c r="T7" s="109" t="e">
        <f t="shared" si="0"/>
        <v>#REF!</v>
      </c>
      <c r="U7" s="114" t="e">
        <f t="shared" si="0"/>
        <v>#REF!</v>
      </c>
      <c r="V7" s="115" t="e">
        <f t="shared" si="0"/>
        <v>#REF!</v>
      </c>
      <c r="W7" s="112" t="e">
        <f t="shared" si="0"/>
        <v>#REF!</v>
      </c>
      <c r="X7" s="109" t="e">
        <f t="shared" si="0"/>
        <v>#REF!</v>
      </c>
      <c r="Y7" s="113" t="e">
        <f t="shared" si="0"/>
        <v>#REF!</v>
      </c>
      <c r="Z7" s="109" t="e">
        <f t="shared" si="0"/>
        <v>#REF!</v>
      </c>
      <c r="AA7" s="109" t="e">
        <f t="shared" si="0"/>
        <v>#REF!</v>
      </c>
      <c r="AB7" s="109" t="e">
        <f t="shared" si="0"/>
        <v>#REF!</v>
      </c>
      <c r="AC7" s="109" t="e">
        <f t="shared" si="0"/>
        <v>#REF!</v>
      </c>
      <c r="AD7" s="109" t="e">
        <f t="shared" si="0"/>
        <v>#REF!</v>
      </c>
      <c r="AE7" s="110" t="e">
        <f t="shared" si="0"/>
        <v>#REF!</v>
      </c>
      <c r="AF7" s="116" t="e">
        <f t="shared" si="0"/>
        <v>#REF!</v>
      </c>
      <c r="AG7" s="117" t="e">
        <f t="shared" si="0"/>
        <v>#REF!</v>
      </c>
      <c r="AH7" s="109" t="e">
        <f t="shared" si="0"/>
        <v>#REF!</v>
      </c>
      <c r="AI7" s="109" t="e">
        <f t="shared" ref="AI7:BI7" si="1">SUM(AI8:AI32)</f>
        <v>#REF!</v>
      </c>
      <c r="AJ7" s="109" t="e">
        <f t="shared" si="1"/>
        <v>#REF!</v>
      </c>
      <c r="AK7" s="109" t="e">
        <f t="shared" si="1"/>
        <v>#REF!</v>
      </c>
      <c r="AL7" s="109" t="e">
        <f t="shared" si="1"/>
        <v>#REF!</v>
      </c>
      <c r="AM7" s="109" t="e">
        <f t="shared" si="1"/>
        <v>#REF!</v>
      </c>
      <c r="AN7" s="109" t="e">
        <f t="shared" si="1"/>
        <v>#REF!</v>
      </c>
      <c r="AO7" s="110" t="e">
        <f t="shared" si="1"/>
        <v>#REF!</v>
      </c>
      <c r="AP7" s="116" t="e">
        <f t="shared" si="1"/>
        <v>#REF!</v>
      </c>
      <c r="AQ7" s="118" t="e">
        <f t="shared" si="1"/>
        <v>#REF!</v>
      </c>
      <c r="AR7" s="109" t="e">
        <f t="shared" si="1"/>
        <v>#REF!</v>
      </c>
      <c r="AS7" s="113" t="e">
        <f t="shared" si="1"/>
        <v>#REF!</v>
      </c>
      <c r="AT7" s="109" t="e">
        <f t="shared" si="1"/>
        <v>#REF!</v>
      </c>
      <c r="AU7" s="109" t="e">
        <f t="shared" si="1"/>
        <v>#REF!</v>
      </c>
      <c r="AV7" s="109" t="e">
        <f t="shared" si="1"/>
        <v>#REF!</v>
      </c>
      <c r="AW7" s="109" t="e">
        <f t="shared" si="1"/>
        <v>#REF!</v>
      </c>
      <c r="AX7" s="109" t="e">
        <f t="shared" si="1"/>
        <v>#REF!</v>
      </c>
      <c r="AY7" s="110" t="e">
        <f t="shared" si="1"/>
        <v>#REF!</v>
      </c>
      <c r="AZ7" s="116" t="e">
        <f t="shared" si="1"/>
        <v>#REF!</v>
      </c>
      <c r="BA7" s="118" t="e">
        <f t="shared" si="1"/>
        <v>#REF!</v>
      </c>
      <c r="BB7" s="109" t="e">
        <f t="shared" si="1"/>
        <v>#REF!</v>
      </c>
      <c r="BC7" s="113" t="e">
        <f t="shared" si="1"/>
        <v>#REF!</v>
      </c>
      <c r="BD7" s="109" t="e">
        <f t="shared" si="1"/>
        <v>#REF!</v>
      </c>
      <c r="BE7" s="109" t="e">
        <f t="shared" si="1"/>
        <v>#REF!</v>
      </c>
      <c r="BF7" s="109" t="e">
        <f t="shared" si="1"/>
        <v>#REF!</v>
      </c>
      <c r="BG7" s="109" t="e">
        <f t="shared" si="1"/>
        <v>#REF!</v>
      </c>
      <c r="BH7" s="109" t="e">
        <f t="shared" si="1"/>
        <v>#REF!</v>
      </c>
      <c r="BI7" s="110" t="e">
        <f t="shared" si="1"/>
        <v>#REF!</v>
      </c>
      <c r="BJ7" s="17"/>
    </row>
    <row r="8" spans="1:62" s="15" customFormat="1" ht="39" customHeight="1">
      <c r="A8" s="397" t="s">
        <v>24</v>
      </c>
      <c r="B8" s="120" t="e">
        <f>C8+D8</f>
        <v>#REF!</v>
      </c>
      <c r="C8" s="121" t="e">
        <f>M8+W8+AG8+AQ8+BA8</f>
        <v>#REF!</v>
      </c>
      <c r="D8" s="122" t="e">
        <f>SUM(E8:K8)</f>
        <v>#REF!</v>
      </c>
      <c r="E8" s="123" t="e">
        <f>O8+Y8+AI8+AS8+BC8</f>
        <v>#REF!</v>
      </c>
      <c r="F8" s="123" t="e">
        <f t="shared" ref="F8:K8" si="2">P8+Z8+AJ8+AT8+BD8</f>
        <v>#REF!</v>
      </c>
      <c r="G8" s="123" t="e">
        <f t="shared" si="2"/>
        <v>#REF!</v>
      </c>
      <c r="H8" s="123" t="e">
        <f t="shared" si="2"/>
        <v>#REF!</v>
      </c>
      <c r="I8" s="123" t="e">
        <f t="shared" si="2"/>
        <v>#REF!</v>
      </c>
      <c r="J8" s="123" t="e">
        <f t="shared" si="2"/>
        <v>#REF!</v>
      </c>
      <c r="K8" s="124" t="e">
        <f t="shared" si="2"/>
        <v>#REF!</v>
      </c>
      <c r="L8" s="317" t="e">
        <f>M8+N8</f>
        <v>#REF!</v>
      </c>
      <c r="M8" s="318" t="e">
        <f>COUNTIFS(시군,$A8,사업단계,M$5,사업유형,$L$4)</f>
        <v>#REF!</v>
      </c>
      <c r="N8" s="318" t="e">
        <f>SUM(O8:U8)</f>
        <v>#REF!</v>
      </c>
      <c r="O8" s="319" t="e">
        <f t="shared" ref="O8:U18" si="3">COUNTIFS(시군,$A8,사업단계,O$6,사업유형,$L$4)</f>
        <v>#REF!</v>
      </c>
      <c r="P8" s="319" t="e">
        <f t="shared" si="3"/>
        <v>#REF!</v>
      </c>
      <c r="Q8" s="319" t="e">
        <f t="shared" si="3"/>
        <v>#REF!</v>
      </c>
      <c r="R8" s="319" t="e">
        <f t="shared" si="3"/>
        <v>#REF!</v>
      </c>
      <c r="S8" s="320" t="e">
        <f t="shared" si="3"/>
        <v>#REF!</v>
      </c>
      <c r="T8" s="320" t="e">
        <f t="shared" si="3"/>
        <v>#REF!</v>
      </c>
      <c r="U8" s="321" t="e">
        <f t="shared" si="3"/>
        <v>#REF!</v>
      </c>
      <c r="V8" s="322" t="e">
        <f>W8+X8</f>
        <v>#REF!</v>
      </c>
      <c r="W8" s="318" t="e">
        <f>COUNTIFS(시군,$A8,사업단계,W$5,사업유형,$V$4)</f>
        <v>#REF!</v>
      </c>
      <c r="X8" s="318" t="e">
        <f>SUM(Y8:AE8)</f>
        <v>#REF!</v>
      </c>
      <c r="Y8" s="319" t="e">
        <f t="shared" ref="Y8:AE18" si="4">COUNTIFS(시군,$A8,사업단계,Y$6,사업유형,$V$4)</f>
        <v>#REF!</v>
      </c>
      <c r="Z8" s="320" t="e">
        <f t="shared" si="4"/>
        <v>#REF!</v>
      </c>
      <c r="AA8" s="320" t="e">
        <f t="shared" si="4"/>
        <v>#REF!</v>
      </c>
      <c r="AB8" s="320" t="e">
        <f t="shared" si="4"/>
        <v>#REF!</v>
      </c>
      <c r="AC8" s="320" t="e">
        <f t="shared" si="4"/>
        <v>#REF!</v>
      </c>
      <c r="AD8" s="320" t="e">
        <f t="shared" si="4"/>
        <v>#REF!</v>
      </c>
      <c r="AE8" s="323" t="e">
        <f t="shared" si="4"/>
        <v>#REF!</v>
      </c>
      <c r="AF8" s="324" t="e">
        <f>AG8+AH8</f>
        <v>#REF!</v>
      </c>
      <c r="AG8" s="325" t="e">
        <f t="shared" ref="AG8:AG32" si="5">COUNTIFS(시군,$A8,사업단계,AG$5,사업유형,$AF$4)</f>
        <v>#REF!</v>
      </c>
      <c r="AH8" s="318" t="e">
        <f>SUM(AI8:AO8)</f>
        <v>#REF!</v>
      </c>
      <c r="AI8" s="319" t="e">
        <f t="shared" ref="AI8:AO18" si="6">COUNTIFS(시군,$A8,사업단계,AI$6,사업유형,$AF$4)</f>
        <v>#REF!</v>
      </c>
      <c r="AJ8" s="320" t="e">
        <f t="shared" si="6"/>
        <v>#REF!</v>
      </c>
      <c r="AK8" s="320" t="e">
        <f t="shared" si="6"/>
        <v>#REF!</v>
      </c>
      <c r="AL8" s="320" t="e">
        <f t="shared" si="6"/>
        <v>#REF!</v>
      </c>
      <c r="AM8" s="320" t="e">
        <f t="shared" si="6"/>
        <v>#REF!</v>
      </c>
      <c r="AN8" s="320" t="e">
        <f t="shared" si="6"/>
        <v>#REF!</v>
      </c>
      <c r="AO8" s="323" t="e">
        <f t="shared" si="6"/>
        <v>#REF!</v>
      </c>
      <c r="AP8" s="326" t="e">
        <f>AQ8+AR8</f>
        <v>#REF!</v>
      </c>
      <c r="AQ8" s="325" t="e">
        <f t="shared" ref="AQ8:AQ32" si="7">COUNTIFS(시군,$A8,사업단계,AQ$5,사업유형,$AP$4)</f>
        <v>#REF!</v>
      </c>
      <c r="AR8" s="318" t="e">
        <f>SUM(AS8:AY8)</f>
        <v>#REF!</v>
      </c>
      <c r="AS8" s="319" t="e">
        <f t="shared" ref="AS8:AY18" si="8">COUNTIFS(시군,$A8,사업단계,AS$6,사업유형,$AP$4)</f>
        <v>#REF!</v>
      </c>
      <c r="AT8" s="320" t="e">
        <f t="shared" si="8"/>
        <v>#REF!</v>
      </c>
      <c r="AU8" s="320" t="e">
        <f t="shared" si="8"/>
        <v>#REF!</v>
      </c>
      <c r="AV8" s="320" t="e">
        <f t="shared" si="8"/>
        <v>#REF!</v>
      </c>
      <c r="AW8" s="320" t="e">
        <f t="shared" si="8"/>
        <v>#REF!</v>
      </c>
      <c r="AX8" s="320" t="e">
        <f t="shared" si="8"/>
        <v>#REF!</v>
      </c>
      <c r="AY8" s="323" t="e">
        <f t="shared" si="8"/>
        <v>#REF!</v>
      </c>
      <c r="AZ8" s="326" t="e">
        <f>BA8+BB8</f>
        <v>#REF!</v>
      </c>
      <c r="BA8" s="325" t="e">
        <f t="shared" ref="BA8:BA32" si="9">COUNTIFS(시군,$A8,사업단계,BA$5,사업유형,$AZ$4)</f>
        <v>#REF!</v>
      </c>
      <c r="BB8" s="318" t="e">
        <f>SUM(BC8:BI8)</f>
        <v>#REF!</v>
      </c>
      <c r="BC8" s="319" t="e">
        <f t="shared" ref="BC8:BI18" si="10">COUNTIFS(시군,$A8,사업단계,BC$6,사업유형,$AZ$4)</f>
        <v>#REF!</v>
      </c>
      <c r="BD8" s="320" t="e">
        <f t="shared" si="10"/>
        <v>#REF!</v>
      </c>
      <c r="BE8" s="320" t="e">
        <f t="shared" si="10"/>
        <v>#REF!</v>
      </c>
      <c r="BF8" s="320" t="e">
        <f t="shared" si="10"/>
        <v>#REF!</v>
      </c>
      <c r="BG8" s="320" t="e">
        <f t="shared" si="10"/>
        <v>#REF!</v>
      </c>
      <c r="BH8" s="320" t="e">
        <f t="shared" si="10"/>
        <v>#REF!</v>
      </c>
      <c r="BI8" s="323" t="e">
        <f t="shared" si="10"/>
        <v>#REF!</v>
      </c>
      <c r="BJ8" s="16"/>
    </row>
    <row r="9" spans="1:62" s="15" customFormat="1" ht="39" customHeight="1">
      <c r="A9" s="398" t="s">
        <v>27</v>
      </c>
      <c r="B9" s="136" t="e">
        <f t="shared" ref="B9:B32" si="11">C9+D9</f>
        <v>#REF!</v>
      </c>
      <c r="C9" s="137" t="e">
        <f t="shared" ref="C9:C32" si="12">M9+W9+AG9+AQ9+BA9</f>
        <v>#REF!</v>
      </c>
      <c r="D9" s="138" t="e">
        <f t="shared" ref="D9:D32" si="13">SUM(E9:K9)</f>
        <v>#REF!</v>
      </c>
      <c r="E9" s="139" t="e">
        <f t="shared" ref="E9:E32" si="14">O9+Y9+AI9+AS9+BC9</f>
        <v>#REF!</v>
      </c>
      <c r="F9" s="139" t="e">
        <f t="shared" ref="F9:F32" si="15">P9+Z9+AJ9+AT9+BD9</f>
        <v>#REF!</v>
      </c>
      <c r="G9" s="139" t="e">
        <f t="shared" ref="G9:G32" si="16">Q9+AA9+AK9+AU9+BE9</f>
        <v>#REF!</v>
      </c>
      <c r="H9" s="139" t="e">
        <f t="shared" ref="H9:H32" si="17">R9+AB9+AL9+AV9+BF9</f>
        <v>#REF!</v>
      </c>
      <c r="I9" s="139" t="e">
        <f t="shared" ref="I9:I32" si="18">S9+AC9+AM9+AW9+BG9</f>
        <v>#REF!</v>
      </c>
      <c r="J9" s="139" t="e">
        <f t="shared" ref="J9:J32" si="19">T9+AD9+AN9+AX9+BH9</f>
        <v>#REF!</v>
      </c>
      <c r="K9" s="327" t="e">
        <f t="shared" ref="K9:K32" si="20">U9+AE9+AO9+AY9+BI9</f>
        <v>#REF!</v>
      </c>
      <c r="L9" s="328" t="e">
        <f t="shared" ref="L9:L32" si="21">M9+N9</f>
        <v>#REF!</v>
      </c>
      <c r="M9" s="318" t="e">
        <f>COUNTIFS(시군,$A9,사업단계,M$5,사업유형,$L$4)</f>
        <v>#REF!</v>
      </c>
      <c r="N9" s="329" t="e">
        <f t="shared" ref="N9:N32" si="22">SUM(O9:U9)</f>
        <v>#REF!</v>
      </c>
      <c r="O9" s="330" t="e">
        <f t="shared" si="3"/>
        <v>#REF!</v>
      </c>
      <c r="P9" s="331" t="e">
        <f t="shared" si="3"/>
        <v>#REF!</v>
      </c>
      <c r="Q9" s="331" t="e">
        <f t="shared" si="3"/>
        <v>#REF!</v>
      </c>
      <c r="R9" s="331" t="e">
        <f t="shared" si="3"/>
        <v>#REF!</v>
      </c>
      <c r="S9" s="331" t="e">
        <f t="shared" si="3"/>
        <v>#REF!</v>
      </c>
      <c r="T9" s="331" t="e">
        <f t="shared" si="3"/>
        <v>#REF!</v>
      </c>
      <c r="U9" s="332" t="e">
        <f t="shared" si="3"/>
        <v>#REF!</v>
      </c>
      <c r="V9" s="333" t="e">
        <f t="shared" ref="V9:V32" si="23">W9+X9</f>
        <v>#REF!</v>
      </c>
      <c r="W9" s="329" t="e">
        <f t="shared" ref="W9:W32" si="24">COUNTIFS(시군,$A9,사업단계,W$5,사업유형,$V$4)</f>
        <v>#REF!</v>
      </c>
      <c r="X9" s="329" t="e">
        <f t="shared" ref="X9:X32" si="25">SUM(Y9:AE9)</f>
        <v>#REF!</v>
      </c>
      <c r="Y9" s="330" t="e">
        <f t="shared" si="4"/>
        <v>#REF!</v>
      </c>
      <c r="Z9" s="331" t="e">
        <f t="shared" si="4"/>
        <v>#REF!</v>
      </c>
      <c r="AA9" s="331" t="e">
        <f t="shared" si="4"/>
        <v>#REF!</v>
      </c>
      <c r="AB9" s="331" t="e">
        <f t="shared" si="4"/>
        <v>#REF!</v>
      </c>
      <c r="AC9" s="331" t="e">
        <f t="shared" si="4"/>
        <v>#REF!</v>
      </c>
      <c r="AD9" s="331" t="e">
        <f t="shared" si="4"/>
        <v>#REF!</v>
      </c>
      <c r="AE9" s="334" t="e">
        <f t="shared" si="4"/>
        <v>#REF!</v>
      </c>
      <c r="AF9" s="335" t="e">
        <f t="shared" ref="AF9:AF32" si="26">AG9+AH9</f>
        <v>#REF!</v>
      </c>
      <c r="AG9" s="325" t="e">
        <f t="shared" si="5"/>
        <v>#REF!</v>
      </c>
      <c r="AH9" s="329" t="e">
        <f t="shared" ref="AH9:AH32" si="27">SUM(AI9:AO9)</f>
        <v>#REF!</v>
      </c>
      <c r="AI9" s="330" t="e">
        <f t="shared" si="6"/>
        <v>#REF!</v>
      </c>
      <c r="AJ9" s="331" t="e">
        <f t="shared" si="6"/>
        <v>#REF!</v>
      </c>
      <c r="AK9" s="331" t="e">
        <f t="shared" si="6"/>
        <v>#REF!</v>
      </c>
      <c r="AL9" s="331" t="e">
        <f t="shared" si="6"/>
        <v>#REF!</v>
      </c>
      <c r="AM9" s="331" t="e">
        <f t="shared" si="6"/>
        <v>#REF!</v>
      </c>
      <c r="AN9" s="331" t="e">
        <f t="shared" si="6"/>
        <v>#REF!</v>
      </c>
      <c r="AO9" s="334" t="e">
        <f t="shared" si="6"/>
        <v>#REF!</v>
      </c>
      <c r="AP9" s="335" t="e">
        <f t="shared" ref="AP9:AP32" si="28">AQ9+AR9</f>
        <v>#REF!</v>
      </c>
      <c r="AQ9" s="336" t="e">
        <f t="shared" si="7"/>
        <v>#REF!</v>
      </c>
      <c r="AR9" s="329" t="e">
        <f t="shared" ref="AR9:AR32" si="29">SUM(AS9:AY9)</f>
        <v>#REF!</v>
      </c>
      <c r="AS9" s="330" t="e">
        <f t="shared" si="8"/>
        <v>#REF!</v>
      </c>
      <c r="AT9" s="331" t="e">
        <f t="shared" si="8"/>
        <v>#REF!</v>
      </c>
      <c r="AU9" s="331" t="e">
        <f t="shared" si="8"/>
        <v>#REF!</v>
      </c>
      <c r="AV9" s="331" t="e">
        <f t="shared" si="8"/>
        <v>#REF!</v>
      </c>
      <c r="AW9" s="331" t="e">
        <f t="shared" si="8"/>
        <v>#REF!</v>
      </c>
      <c r="AX9" s="331" t="e">
        <f t="shared" si="8"/>
        <v>#REF!</v>
      </c>
      <c r="AY9" s="334" t="e">
        <f t="shared" si="8"/>
        <v>#REF!</v>
      </c>
      <c r="AZ9" s="335" t="e">
        <f t="shared" ref="AZ9:AZ32" si="30">BA9+BB9</f>
        <v>#REF!</v>
      </c>
      <c r="BA9" s="336" t="e">
        <f t="shared" si="9"/>
        <v>#REF!</v>
      </c>
      <c r="BB9" s="329" t="e">
        <f t="shared" ref="BB9:BB32" si="31">SUM(BC9:BI9)</f>
        <v>#REF!</v>
      </c>
      <c r="BC9" s="330" t="e">
        <f t="shared" si="10"/>
        <v>#REF!</v>
      </c>
      <c r="BD9" s="331" t="e">
        <f t="shared" si="10"/>
        <v>#REF!</v>
      </c>
      <c r="BE9" s="331" t="e">
        <f t="shared" si="10"/>
        <v>#REF!</v>
      </c>
      <c r="BF9" s="331" t="e">
        <f t="shared" si="10"/>
        <v>#REF!</v>
      </c>
      <c r="BG9" s="331" t="e">
        <f t="shared" si="10"/>
        <v>#REF!</v>
      </c>
      <c r="BH9" s="331" t="e">
        <f t="shared" si="10"/>
        <v>#REF!</v>
      </c>
      <c r="BI9" s="334" t="e">
        <f t="shared" si="10"/>
        <v>#REF!</v>
      </c>
      <c r="BJ9" s="16"/>
    </row>
    <row r="10" spans="1:62" s="15" customFormat="1" ht="39" customHeight="1">
      <c r="A10" s="398" t="s">
        <v>31</v>
      </c>
      <c r="B10" s="136" t="e">
        <f t="shared" si="11"/>
        <v>#REF!</v>
      </c>
      <c r="C10" s="137" t="e">
        <f t="shared" si="12"/>
        <v>#REF!</v>
      </c>
      <c r="D10" s="138" t="e">
        <f t="shared" si="13"/>
        <v>#REF!</v>
      </c>
      <c r="E10" s="139" t="e">
        <f t="shared" si="14"/>
        <v>#REF!</v>
      </c>
      <c r="F10" s="139" t="e">
        <f t="shared" si="15"/>
        <v>#REF!</v>
      </c>
      <c r="G10" s="139" t="e">
        <f t="shared" si="16"/>
        <v>#REF!</v>
      </c>
      <c r="H10" s="139" t="e">
        <f t="shared" si="17"/>
        <v>#REF!</v>
      </c>
      <c r="I10" s="139" t="e">
        <f t="shared" si="18"/>
        <v>#REF!</v>
      </c>
      <c r="J10" s="139" t="e">
        <f t="shared" si="19"/>
        <v>#REF!</v>
      </c>
      <c r="K10" s="327" t="e">
        <f t="shared" si="20"/>
        <v>#REF!</v>
      </c>
      <c r="L10" s="328" t="e">
        <f t="shared" si="21"/>
        <v>#REF!</v>
      </c>
      <c r="M10" s="318" t="e">
        <f t="shared" ref="M10:M32" si="32">COUNTIFS(시군,$A10,사업단계,M$5,사업유형,$L$4)</f>
        <v>#REF!</v>
      </c>
      <c r="N10" s="329" t="e">
        <f t="shared" si="22"/>
        <v>#REF!</v>
      </c>
      <c r="O10" s="330" t="e">
        <f t="shared" si="3"/>
        <v>#REF!</v>
      </c>
      <c r="P10" s="331" t="e">
        <f t="shared" si="3"/>
        <v>#REF!</v>
      </c>
      <c r="Q10" s="331" t="e">
        <f t="shared" si="3"/>
        <v>#REF!</v>
      </c>
      <c r="R10" s="331" t="e">
        <f t="shared" si="3"/>
        <v>#REF!</v>
      </c>
      <c r="S10" s="331" t="e">
        <f t="shared" si="3"/>
        <v>#REF!</v>
      </c>
      <c r="T10" s="331" t="e">
        <f t="shared" si="3"/>
        <v>#REF!</v>
      </c>
      <c r="U10" s="332" t="e">
        <f t="shared" si="3"/>
        <v>#REF!</v>
      </c>
      <c r="V10" s="333" t="e">
        <f t="shared" si="23"/>
        <v>#REF!</v>
      </c>
      <c r="W10" s="329" t="e">
        <f t="shared" si="24"/>
        <v>#REF!</v>
      </c>
      <c r="X10" s="329" t="e">
        <f t="shared" si="25"/>
        <v>#REF!</v>
      </c>
      <c r="Y10" s="330" t="e">
        <f t="shared" si="4"/>
        <v>#REF!</v>
      </c>
      <c r="Z10" s="331" t="e">
        <f t="shared" si="4"/>
        <v>#REF!</v>
      </c>
      <c r="AA10" s="331" t="e">
        <f t="shared" si="4"/>
        <v>#REF!</v>
      </c>
      <c r="AB10" s="331" t="e">
        <f t="shared" si="4"/>
        <v>#REF!</v>
      </c>
      <c r="AC10" s="331" t="e">
        <f t="shared" si="4"/>
        <v>#REF!</v>
      </c>
      <c r="AD10" s="331" t="e">
        <f t="shared" si="4"/>
        <v>#REF!</v>
      </c>
      <c r="AE10" s="334" t="e">
        <f t="shared" si="4"/>
        <v>#REF!</v>
      </c>
      <c r="AF10" s="335" t="e">
        <f t="shared" si="26"/>
        <v>#REF!</v>
      </c>
      <c r="AG10" s="325" t="e">
        <f t="shared" si="5"/>
        <v>#REF!</v>
      </c>
      <c r="AH10" s="329" t="e">
        <f t="shared" si="27"/>
        <v>#REF!</v>
      </c>
      <c r="AI10" s="330" t="e">
        <f t="shared" si="6"/>
        <v>#REF!</v>
      </c>
      <c r="AJ10" s="331" t="e">
        <f t="shared" si="6"/>
        <v>#REF!</v>
      </c>
      <c r="AK10" s="331" t="e">
        <f t="shared" si="6"/>
        <v>#REF!</v>
      </c>
      <c r="AL10" s="331" t="e">
        <f t="shared" si="6"/>
        <v>#REF!</v>
      </c>
      <c r="AM10" s="331" t="e">
        <f t="shared" si="6"/>
        <v>#REF!</v>
      </c>
      <c r="AN10" s="331" t="e">
        <f t="shared" si="6"/>
        <v>#REF!</v>
      </c>
      <c r="AO10" s="334" t="e">
        <f t="shared" si="6"/>
        <v>#REF!</v>
      </c>
      <c r="AP10" s="335" t="e">
        <f t="shared" si="28"/>
        <v>#REF!</v>
      </c>
      <c r="AQ10" s="336" t="e">
        <f t="shared" si="7"/>
        <v>#REF!</v>
      </c>
      <c r="AR10" s="329" t="e">
        <f t="shared" si="29"/>
        <v>#REF!</v>
      </c>
      <c r="AS10" s="330" t="e">
        <f t="shared" si="8"/>
        <v>#REF!</v>
      </c>
      <c r="AT10" s="331" t="e">
        <f t="shared" si="8"/>
        <v>#REF!</v>
      </c>
      <c r="AU10" s="331" t="e">
        <f t="shared" si="8"/>
        <v>#REF!</v>
      </c>
      <c r="AV10" s="331" t="e">
        <f t="shared" si="8"/>
        <v>#REF!</v>
      </c>
      <c r="AW10" s="331" t="e">
        <f t="shared" si="8"/>
        <v>#REF!</v>
      </c>
      <c r="AX10" s="331" t="e">
        <f t="shared" si="8"/>
        <v>#REF!</v>
      </c>
      <c r="AY10" s="334" t="e">
        <f t="shared" si="8"/>
        <v>#REF!</v>
      </c>
      <c r="AZ10" s="335" t="e">
        <f t="shared" si="30"/>
        <v>#REF!</v>
      </c>
      <c r="BA10" s="336" t="e">
        <f t="shared" si="9"/>
        <v>#REF!</v>
      </c>
      <c r="BB10" s="329" t="e">
        <f t="shared" si="31"/>
        <v>#REF!</v>
      </c>
      <c r="BC10" s="330" t="e">
        <f t="shared" si="10"/>
        <v>#REF!</v>
      </c>
      <c r="BD10" s="331" t="e">
        <f t="shared" si="10"/>
        <v>#REF!</v>
      </c>
      <c r="BE10" s="331" t="e">
        <f t="shared" si="10"/>
        <v>#REF!</v>
      </c>
      <c r="BF10" s="331" t="e">
        <f t="shared" si="10"/>
        <v>#REF!</v>
      </c>
      <c r="BG10" s="331" t="e">
        <f t="shared" si="10"/>
        <v>#REF!</v>
      </c>
      <c r="BH10" s="331" t="e">
        <f t="shared" si="10"/>
        <v>#REF!</v>
      </c>
      <c r="BI10" s="334" t="e">
        <f t="shared" si="10"/>
        <v>#REF!</v>
      </c>
      <c r="BJ10" s="16"/>
    </row>
    <row r="11" spans="1:62" s="15" customFormat="1" ht="39" customHeight="1">
      <c r="A11" s="398" t="s">
        <v>30</v>
      </c>
      <c r="B11" s="136" t="e">
        <f t="shared" si="11"/>
        <v>#REF!</v>
      </c>
      <c r="C11" s="137" t="e">
        <f t="shared" si="12"/>
        <v>#REF!</v>
      </c>
      <c r="D11" s="138" t="e">
        <f t="shared" si="13"/>
        <v>#REF!</v>
      </c>
      <c r="E11" s="139" t="e">
        <f t="shared" si="14"/>
        <v>#REF!</v>
      </c>
      <c r="F11" s="139" t="e">
        <f t="shared" si="15"/>
        <v>#REF!</v>
      </c>
      <c r="G11" s="139" t="e">
        <f t="shared" si="16"/>
        <v>#REF!</v>
      </c>
      <c r="H11" s="139" t="e">
        <f t="shared" si="17"/>
        <v>#REF!</v>
      </c>
      <c r="I11" s="139" t="e">
        <f t="shared" si="18"/>
        <v>#REF!</v>
      </c>
      <c r="J11" s="139" t="e">
        <f t="shared" si="19"/>
        <v>#REF!</v>
      </c>
      <c r="K11" s="327" t="e">
        <f t="shared" si="20"/>
        <v>#REF!</v>
      </c>
      <c r="L11" s="328" t="e">
        <f t="shared" si="21"/>
        <v>#REF!</v>
      </c>
      <c r="M11" s="318" t="e">
        <f t="shared" si="32"/>
        <v>#REF!</v>
      </c>
      <c r="N11" s="329" t="e">
        <f t="shared" si="22"/>
        <v>#REF!</v>
      </c>
      <c r="O11" s="330" t="e">
        <f t="shared" si="3"/>
        <v>#REF!</v>
      </c>
      <c r="P11" s="331" t="e">
        <f t="shared" si="3"/>
        <v>#REF!</v>
      </c>
      <c r="Q11" s="331" t="e">
        <f t="shared" si="3"/>
        <v>#REF!</v>
      </c>
      <c r="R11" s="331" t="e">
        <f t="shared" si="3"/>
        <v>#REF!</v>
      </c>
      <c r="S11" s="331" t="e">
        <f t="shared" si="3"/>
        <v>#REF!</v>
      </c>
      <c r="T11" s="331" t="e">
        <f t="shared" si="3"/>
        <v>#REF!</v>
      </c>
      <c r="U11" s="332" t="e">
        <f t="shared" si="3"/>
        <v>#REF!</v>
      </c>
      <c r="V11" s="333" t="e">
        <f t="shared" si="23"/>
        <v>#REF!</v>
      </c>
      <c r="W11" s="329" t="e">
        <f t="shared" si="24"/>
        <v>#REF!</v>
      </c>
      <c r="X11" s="329" t="e">
        <f t="shared" si="25"/>
        <v>#REF!</v>
      </c>
      <c r="Y11" s="330" t="e">
        <f t="shared" si="4"/>
        <v>#REF!</v>
      </c>
      <c r="Z11" s="331" t="e">
        <f t="shared" si="4"/>
        <v>#REF!</v>
      </c>
      <c r="AA11" s="331" t="e">
        <f t="shared" si="4"/>
        <v>#REF!</v>
      </c>
      <c r="AB11" s="331" t="e">
        <f t="shared" si="4"/>
        <v>#REF!</v>
      </c>
      <c r="AC11" s="331" t="e">
        <f t="shared" si="4"/>
        <v>#REF!</v>
      </c>
      <c r="AD11" s="331" t="e">
        <f t="shared" si="4"/>
        <v>#REF!</v>
      </c>
      <c r="AE11" s="334" t="e">
        <f t="shared" si="4"/>
        <v>#REF!</v>
      </c>
      <c r="AF11" s="335" t="e">
        <f t="shared" si="26"/>
        <v>#REF!</v>
      </c>
      <c r="AG11" s="325" t="e">
        <f t="shared" si="5"/>
        <v>#REF!</v>
      </c>
      <c r="AH11" s="329" t="e">
        <f t="shared" si="27"/>
        <v>#REF!</v>
      </c>
      <c r="AI11" s="330" t="e">
        <f t="shared" si="6"/>
        <v>#REF!</v>
      </c>
      <c r="AJ11" s="331" t="e">
        <f t="shared" si="6"/>
        <v>#REF!</v>
      </c>
      <c r="AK11" s="331" t="e">
        <f t="shared" si="6"/>
        <v>#REF!</v>
      </c>
      <c r="AL11" s="331" t="e">
        <f t="shared" si="6"/>
        <v>#REF!</v>
      </c>
      <c r="AM11" s="331" t="e">
        <f t="shared" si="6"/>
        <v>#REF!</v>
      </c>
      <c r="AN11" s="331" t="e">
        <f t="shared" si="6"/>
        <v>#REF!</v>
      </c>
      <c r="AO11" s="334" t="e">
        <f t="shared" si="6"/>
        <v>#REF!</v>
      </c>
      <c r="AP11" s="335" t="e">
        <f t="shared" si="28"/>
        <v>#REF!</v>
      </c>
      <c r="AQ11" s="336" t="e">
        <f t="shared" si="7"/>
        <v>#REF!</v>
      </c>
      <c r="AR11" s="329" t="e">
        <f t="shared" si="29"/>
        <v>#REF!</v>
      </c>
      <c r="AS11" s="330" t="e">
        <f t="shared" si="8"/>
        <v>#REF!</v>
      </c>
      <c r="AT11" s="331" t="e">
        <f t="shared" si="8"/>
        <v>#REF!</v>
      </c>
      <c r="AU11" s="331" t="e">
        <f t="shared" si="8"/>
        <v>#REF!</v>
      </c>
      <c r="AV11" s="331" t="e">
        <f t="shared" si="8"/>
        <v>#REF!</v>
      </c>
      <c r="AW11" s="331" t="e">
        <f t="shared" si="8"/>
        <v>#REF!</v>
      </c>
      <c r="AX11" s="331" t="e">
        <f t="shared" si="8"/>
        <v>#REF!</v>
      </c>
      <c r="AY11" s="334" t="e">
        <f t="shared" si="8"/>
        <v>#REF!</v>
      </c>
      <c r="AZ11" s="335" t="e">
        <f t="shared" si="30"/>
        <v>#REF!</v>
      </c>
      <c r="BA11" s="336" t="e">
        <f t="shared" si="9"/>
        <v>#REF!</v>
      </c>
      <c r="BB11" s="329" t="e">
        <f t="shared" si="31"/>
        <v>#REF!</v>
      </c>
      <c r="BC11" s="330" t="e">
        <f t="shared" si="10"/>
        <v>#REF!</v>
      </c>
      <c r="BD11" s="331" t="e">
        <f t="shared" si="10"/>
        <v>#REF!</v>
      </c>
      <c r="BE11" s="331" t="e">
        <f t="shared" si="10"/>
        <v>#REF!</v>
      </c>
      <c r="BF11" s="331" t="e">
        <f t="shared" si="10"/>
        <v>#REF!</v>
      </c>
      <c r="BG11" s="331" t="e">
        <f t="shared" si="10"/>
        <v>#REF!</v>
      </c>
      <c r="BH11" s="331" t="e">
        <f t="shared" si="10"/>
        <v>#REF!</v>
      </c>
      <c r="BI11" s="334" t="e">
        <f t="shared" si="10"/>
        <v>#REF!</v>
      </c>
      <c r="BJ11" s="16"/>
    </row>
    <row r="12" spans="1:62" s="15" customFormat="1" ht="39" customHeight="1">
      <c r="A12" s="398" t="s">
        <v>32</v>
      </c>
      <c r="B12" s="136" t="e">
        <f t="shared" si="11"/>
        <v>#REF!</v>
      </c>
      <c r="C12" s="137" t="e">
        <f t="shared" si="12"/>
        <v>#REF!</v>
      </c>
      <c r="D12" s="138" t="e">
        <f t="shared" si="13"/>
        <v>#REF!</v>
      </c>
      <c r="E12" s="139" t="e">
        <f t="shared" si="14"/>
        <v>#REF!</v>
      </c>
      <c r="F12" s="139" t="e">
        <f t="shared" si="15"/>
        <v>#REF!</v>
      </c>
      <c r="G12" s="139" t="e">
        <f t="shared" si="16"/>
        <v>#REF!</v>
      </c>
      <c r="H12" s="139" t="e">
        <f t="shared" si="17"/>
        <v>#REF!</v>
      </c>
      <c r="I12" s="139" t="e">
        <f t="shared" si="18"/>
        <v>#REF!</v>
      </c>
      <c r="J12" s="139" t="e">
        <f t="shared" si="19"/>
        <v>#REF!</v>
      </c>
      <c r="K12" s="327" t="e">
        <f t="shared" si="20"/>
        <v>#REF!</v>
      </c>
      <c r="L12" s="328" t="e">
        <f t="shared" si="21"/>
        <v>#REF!</v>
      </c>
      <c r="M12" s="318" t="e">
        <f t="shared" si="32"/>
        <v>#REF!</v>
      </c>
      <c r="N12" s="329" t="e">
        <f t="shared" si="22"/>
        <v>#REF!</v>
      </c>
      <c r="O12" s="330" t="e">
        <f t="shared" si="3"/>
        <v>#REF!</v>
      </c>
      <c r="P12" s="331" t="e">
        <f t="shared" si="3"/>
        <v>#REF!</v>
      </c>
      <c r="Q12" s="331" t="e">
        <f t="shared" si="3"/>
        <v>#REF!</v>
      </c>
      <c r="R12" s="331" t="e">
        <f t="shared" si="3"/>
        <v>#REF!</v>
      </c>
      <c r="S12" s="331" t="e">
        <f t="shared" si="3"/>
        <v>#REF!</v>
      </c>
      <c r="T12" s="331" t="e">
        <f t="shared" si="3"/>
        <v>#REF!</v>
      </c>
      <c r="U12" s="332" t="e">
        <f t="shared" si="3"/>
        <v>#REF!</v>
      </c>
      <c r="V12" s="333" t="e">
        <f t="shared" si="23"/>
        <v>#REF!</v>
      </c>
      <c r="W12" s="329" t="e">
        <f t="shared" si="24"/>
        <v>#REF!</v>
      </c>
      <c r="X12" s="329" t="e">
        <f t="shared" si="25"/>
        <v>#REF!</v>
      </c>
      <c r="Y12" s="330" t="e">
        <f t="shared" si="4"/>
        <v>#REF!</v>
      </c>
      <c r="Z12" s="331" t="e">
        <f t="shared" si="4"/>
        <v>#REF!</v>
      </c>
      <c r="AA12" s="331" t="e">
        <f t="shared" si="4"/>
        <v>#REF!</v>
      </c>
      <c r="AB12" s="331" t="e">
        <f t="shared" si="4"/>
        <v>#REF!</v>
      </c>
      <c r="AC12" s="331" t="e">
        <f t="shared" si="4"/>
        <v>#REF!</v>
      </c>
      <c r="AD12" s="331" t="e">
        <f t="shared" si="4"/>
        <v>#REF!</v>
      </c>
      <c r="AE12" s="334" t="e">
        <f t="shared" si="4"/>
        <v>#REF!</v>
      </c>
      <c r="AF12" s="335" t="e">
        <f t="shared" si="26"/>
        <v>#REF!</v>
      </c>
      <c r="AG12" s="325" t="e">
        <f t="shared" si="5"/>
        <v>#REF!</v>
      </c>
      <c r="AH12" s="329" t="e">
        <f t="shared" si="27"/>
        <v>#REF!</v>
      </c>
      <c r="AI12" s="330" t="e">
        <f t="shared" si="6"/>
        <v>#REF!</v>
      </c>
      <c r="AJ12" s="331" t="e">
        <f t="shared" si="6"/>
        <v>#REF!</v>
      </c>
      <c r="AK12" s="331" t="e">
        <f t="shared" si="6"/>
        <v>#REF!</v>
      </c>
      <c r="AL12" s="331" t="e">
        <f t="shared" si="6"/>
        <v>#REF!</v>
      </c>
      <c r="AM12" s="331" t="e">
        <f t="shared" si="6"/>
        <v>#REF!</v>
      </c>
      <c r="AN12" s="331" t="e">
        <f t="shared" si="6"/>
        <v>#REF!</v>
      </c>
      <c r="AO12" s="334" t="e">
        <f t="shared" si="6"/>
        <v>#REF!</v>
      </c>
      <c r="AP12" s="335" t="e">
        <f t="shared" si="28"/>
        <v>#REF!</v>
      </c>
      <c r="AQ12" s="336" t="e">
        <f t="shared" si="7"/>
        <v>#REF!</v>
      </c>
      <c r="AR12" s="329" t="e">
        <f t="shared" si="29"/>
        <v>#REF!</v>
      </c>
      <c r="AS12" s="330" t="e">
        <f t="shared" si="8"/>
        <v>#REF!</v>
      </c>
      <c r="AT12" s="331" t="e">
        <f t="shared" si="8"/>
        <v>#REF!</v>
      </c>
      <c r="AU12" s="331" t="e">
        <f t="shared" si="8"/>
        <v>#REF!</v>
      </c>
      <c r="AV12" s="331" t="e">
        <f t="shared" si="8"/>
        <v>#REF!</v>
      </c>
      <c r="AW12" s="331" t="e">
        <f t="shared" si="8"/>
        <v>#REF!</v>
      </c>
      <c r="AX12" s="331" t="e">
        <f t="shared" si="8"/>
        <v>#REF!</v>
      </c>
      <c r="AY12" s="334" t="e">
        <f t="shared" si="8"/>
        <v>#REF!</v>
      </c>
      <c r="AZ12" s="335" t="e">
        <f t="shared" si="30"/>
        <v>#REF!</v>
      </c>
      <c r="BA12" s="336" t="e">
        <f t="shared" si="9"/>
        <v>#REF!</v>
      </c>
      <c r="BB12" s="329" t="e">
        <f t="shared" si="31"/>
        <v>#REF!</v>
      </c>
      <c r="BC12" s="330" t="e">
        <f t="shared" si="10"/>
        <v>#REF!</v>
      </c>
      <c r="BD12" s="331" t="e">
        <f t="shared" si="10"/>
        <v>#REF!</v>
      </c>
      <c r="BE12" s="331" t="e">
        <f t="shared" si="10"/>
        <v>#REF!</v>
      </c>
      <c r="BF12" s="331" t="e">
        <f t="shared" si="10"/>
        <v>#REF!</v>
      </c>
      <c r="BG12" s="331" t="e">
        <f t="shared" si="10"/>
        <v>#REF!</v>
      </c>
      <c r="BH12" s="331" t="e">
        <f t="shared" si="10"/>
        <v>#REF!</v>
      </c>
      <c r="BI12" s="334" t="e">
        <f t="shared" si="10"/>
        <v>#REF!</v>
      </c>
      <c r="BJ12" s="16"/>
    </row>
    <row r="13" spans="1:62" s="15" customFormat="1" ht="39" customHeight="1">
      <c r="A13" s="398" t="s">
        <v>35</v>
      </c>
      <c r="B13" s="136" t="e">
        <f t="shared" si="11"/>
        <v>#REF!</v>
      </c>
      <c r="C13" s="137" t="e">
        <f t="shared" si="12"/>
        <v>#REF!</v>
      </c>
      <c r="D13" s="138" t="e">
        <f t="shared" si="13"/>
        <v>#REF!</v>
      </c>
      <c r="E13" s="139" t="e">
        <f t="shared" si="14"/>
        <v>#REF!</v>
      </c>
      <c r="F13" s="139" t="e">
        <f t="shared" si="15"/>
        <v>#REF!</v>
      </c>
      <c r="G13" s="139" t="e">
        <f t="shared" si="16"/>
        <v>#REF!</v>
      </c>
      <c r="H13" s="139" t="e">
        <f t="shared" si="17"/>
        <v>#REF!</v>
      </c>
      <c r="I13" s="139" t="e">
        <f t="shared" si="18"/>
        <v>#REF!</v>
      </c>
      <c r="J13" s="139" t="e">
        <f t="shared" si="19"/>
        <v>#REF!</v>
      </c>
      <c r="K13" s="327" t="e">
        <f t="shared" si="20"/>
        <v>#REF!</v>
      </c>
      <c r="L13" s="328" t="e">
        <f t="shared" si="21"/>
        <v>#REF!</v>
      </c>
      <c r="M13" s="318" t="e">
        <f t="shared" si="32"/>
        <v>#REF!</v>
      </c>
      <c r="N13" s="329" t="e">
        <f t="shared" si="22"/>
        <v>#REF!</v>
      </c>
      <c r="O13" s="330" t="e">
        <f t="shared" si="3"/>
        <v>#REF!</v>
      </c>
      <c r="P13" s="331" t="e">
        <f t="shared" si="3"/>
        <v>#REF!</v>
      </c>
      <c r="Q13" s="331" t="e">
        <f t="shared" si="3"/>
        <v>#REF!</v>
      </c>
      <c r="R13" s="331" t="e">
        <f t="shared" si="3"/>
        <v>#REF!</v>
      </c>
      <c r="S13" s="331" t="e">
        <f t="shared" si="3"/>
        <v>#REF!</v>
      </c>
      <c r="T13" s="331" t="e">
        <f t="shared" si="3"/>
        <v>#REF!</v>
      </c>
      <c r="U13" s="332" t="e">
        <f t="shared" si="3"/>
        <v>#REF!</v>
      </c>
      <c r="V13" s="333" t="e">
        <f t="shared" si="23"/>
        <v>#REF!</v>
      </c>
      <c r="W13" s="329" t="e">
        <f t="shared" si="24"/>
        <v>#REF!</v>
      </c>
      <c r="X13" s="329" t="e">
        <f t="shared" si="25"/>
        <v>#REF!</v>
      </c>
      <c r="Y13" s="330" t="e">
        <f t="shared" si="4"/>
        <v>#REF!</v>
      </c>
      <c r="Z13" s="331" t="e">
        <f t="shared" si="4"/>
        <v>#REF!</v>
      </c>
      <c r="AA13" s="331" t="e">
        <f t="shared" si="4"/>
        <v>#REF!</v>
      </c>
      <c r="AB13" s="331" t="e">
        <f t="shared" si="4"/>
        <v>#REF!</v>
      </c>
      <c r="AC13" s="331" t="e">
        <f t="shared" si="4"/>
        <v>#REF!</v>
      </c>
      <c r="AD13" s="331" t="e">
        <f t="shared" si="4"/>
        <v>#REF!</v>
      </c>
      <c r="AE13" s="334" t="e">
        <f t="shared" si="4"/>
        <v>#REF!</v>
      </c>
      <c r="AF13" s="335" t="e">
        <f t="shared" si="26"/>
        <v>#REF!</v>
      </c>
      <c r="AG13" s="325" t="e">
        <f t="shared" si="5"/>
        <v>#REF!</v>
      </c>
      <c r="AH13" s="329" t="e">
        <f t="shared" si="27"/>
        <v>#REF!</v>
      </c>
      <c r="AI13" s="330" t="e">
        <f t="shared" si="6"/>
        <v>#REF!</v>
      </c>
      <c r="AJ13" s="331" t="e">
        <f t="shared" si="6"/>
        <v>#REF!</v>
      </c>
      <c r="AK13" s="331" t="e">
        <f t="shared" si="6"/>
        <v>#REF!</v>
      </c>
      <c r="AL13" s="331" t="e">
        <f t="shared" si="6"/>
        <v>#REF!</v>
      </c>
      <c r="AM13" s="331" t="e">
        <f t="shared" si="6"/>
        <v>#REF!</v>
      </c>
      <c r="AN13" s="331" t="e">
        <f t="shared" si="6"/>
        <v>#REF!</v>
      </c>
      <c r="AO13" s="334" t="e">
        <f t="shared" si="6"/>
        <v>#REF!</v>
      </c>
      <c r="AP13" s="335" t="e">
        <f t="shared" si="28"/>
        <v>#REF!</v>
      </c>
      <c r="AQ13" s="336" t="e">
        <f t="shared" si="7"/>
        <v>#REF!</v>
      </c>
      <c r="AR13" s="329" t="e">
        <f t="shared" si="29"/>
        <v>#REF!</v>
      </c>
      <c r="AS13" s="330" t="e">
        <f t="shared" si="8"/>
        <v>#REF!</v>
      </c>
      <c r="AT13" s="331" t="e">
        <f t="shared" si="8"/>
        <v>#REF!</v>
      </c>
      <c r="AU13" s="331" t="e">
        <f t="shared" si="8"/>
        <v>#REF!</v>
      </c>
      <c r="AV13" s="331" t="e">
        <f t="shared" si="8"/>
        <v>#REF!</v>
      </c>
      <c r="AW13" s="331" t="e">
        <f t="shared" si="8"/>
        <v>#REF!</v>
      </c>
      <c r="AX13" s="331" t="e">
        <f t="shared" si="8"/>
        <v>#REF!</v>
      </c>
      <c r="AY13" s="334" t="e">
        <f t="shared" si="8"/>
        <v>#REF!</v>
      </c>
      <c r="AZ13" s="335" t="e">
        <f t="shared" si="30"/>
        <v>#REF!</v>
      </c>
      <c r="BA13" s="336" t="e">
        <f t="shared" si="9"/>
        <v>#REF!</v>
      </c>
      <c r="BB13" s="329" t="e">
        <f t="shared" si="31"/>
        <v>#REF!</v>
      </c>
      <c r="BC13" s="330" t="e">
        <f t="shared" si="10"/>
        <v>#REF!</v>
      </c>
      <c r="BD13" s="331" t="e">
        <f t="shared" si="10"/>
        <v>#REF!</v>
      </c>
      <c r="BE13" s="331" t="e">
        <f t="shared" si="10"/>
        <v>#REF!</v>
      </c>
      <c r="BF13" s="331" t="e">
        <f t="shared" si="10"/>
        <v>#REF!</v>
      </c>
      <c r="BG13" s="331" t="e">
        <f t="shared" si="10"/>
        <v>#REF!</v>
      </c>
      <c r="BH13" s="331" t="e">
        <f t="shared" si="10"/>
        <v>#REF!</v>
      </c>
      <c r="BI13" s="334" t="e">
        <f t="shared" si="10"/>
        <v>#REF!</v>
      </c>
      <c r="BJ13" s="16"/>
    </row>
    <row r="14" spans="1:62" s="15" customFormat="1" ht="39" customHeight="1">
      <c r="A14" s="398" t="s">
        <v>36</v>
      </c>
      <c r="B14" s="136" t="e">
        <f t="shared" si="11"/>
        <v>#REF!</v>
      </c>
      <c r="C14" s="137" t="e">
        <f t="shared" si="12"/>
        <v>#REF!</v>
      </c>
      <c r="D14" s="138" t="e">
        <f t="shared" si="13"/>
        <v>#REF!</v>
      </c>
      <c r="E14" s="139" t="e">
        <f t="shared" si="14"/>
        <v>#REF!</v>
      </c>
      <c r="F14" s="139" t="e">
        <f t="shared" si="15"/>
        <v>#REF!</v>
      </c>
      <c r="G14" s="139" t="e">
        <f t="shared" si="16"/>
        <v>#REF!</v>
      </c>
      <c r="H14" s="139" t="e">
        <f t="shared" si="17"/>
        <v>#REF!</v>
      </c>
      <c r="I14" s="139" t="e">
        <f t="shared" si="18"/>
        <v>#REF!</v>
      </c>
      <c r="J14" s="139" t="e">
        <f t="shared" si="19"/>
        <v>#REF!</v>
      </c>
      <c r="K14" s="327" t="e">
        <f t="shared" si="20"/>
        <v>#REF!</v>
      </c>
      <c r="L14" s="328" t="e">
        <f t="shared" si="21"/>
        <v>#REF!</v>
      </c>
      <c r="M14" s="318" t="e">
        <f t="shared" si="32"/>
        <v>#REF!</v>
      </c>
      <c r="N14" s="329" t="e">
        <f t="shared" si="22"/>
        <v>#REF!</v>
      </c>
      <c r="O14" s="330" t="e">
        <f t="shared" si="3"/>
        <v>#REF!</v>
      </c>
      <c r="P14" s="331" t="e">
        <f t="shared" si="3"/>
        <v>#REF!</v>
      </c>
      <c r="Q14" s="331" t="e">
        <f t="shared" si="3"/>
        <v>#REF!</v>
      </c>
      <c r="R14" s="331" t="e">
        <f t="shared" si="3"/>
        <v>#REF!</v>
      </c>
      <c r="S14" s="331" t="e">
        <f t="shared" si="3"/>
        <v>#REF!</v>
      </c>
      <c r="T14" s="331" t="e">
        <f t="shared" si="3"/>
        <v>#REF!</v>
      </c>
      <c r="U14" s="332" t="e">
        <f t="shared" si="3"/>
        <v>#REF!</v>
      </c>
      <c r="V14" s="333" t="e">
        <f t="shared" si="23"/>
        <v>#REF!</v>
      </c>
      <c r="W14" s="329" t="e">
        <f t="shared" si="24"/>
        <v>#REF!</v>
      </c>
      <c r="X14" s="329" t="e">
        <f t="shared" si="25"/>
        <v>#REF!</v>
      </c>
      <c r="Y14" s="330" t="e">
        <f t="shared" si="4"/>
        <v>#REF!</v>
      </c>
      <c r="Z14" s="331" t="e">
        <f t="shared" si="4"/>
        <v>#REF!</v>
      </c>
      <c r="AA14" s="331" t="e">
        <f t="shared" si="4"/>
        <v>#REF!</v>
      </c>
      <c r="AB14" s="331" t="e">
        <f t="shared" si="4"/>
        <v>#REF!</v>
      </c>
      <c r="AC14" s="331" t="e">
        <f t="shared" si="4"/>
        <v>#REF!</v>
      </c>
      <c r="AD14" s="331" t="e">
        <f t="shared" si="4"/>
        <v>#REF!</v>
      </c>
      <c r="AE14" s="334" t="e">
        <f t="shared" si="4"/>
        <v>#REF!</v>
      </c>
      <c r="AF14" s="335" t="e">
        <f t="shared" si="26"/>
        <v>#REF!</v>
      </c>
      <c r="AG14" s="325" t="e">
        <f t="shared" si="5"/>
        <v>#REF!</v>
      </c>
      <c r="AH14" s="329" t="e">
        <f t="shared" si="27"/>
        <v>#REF!</v>
      </c>
      <c r="AI14" s="330" t="e">
        <f t="shared" si="6"/>
        <v>#REF!</v>
      </c>
      <c r="AJ14" s="331" t="e">
        <f t="shared" si="6"/>
        <v>#REF!</v>
      </c>
      <c r="AK14" s="331" t="e">
        <f t="shared" si="6"/>
        <v>#REF!</v>
      </c>
      <c r="AL14" s="331" t="e">
        <f t="shared" si="6"/>
        <v>#REF!</v>
      </c>
      <c r="AM14" s="331" t="e">
        <f t="shared" si="6"/>
        <v>#REF!</v>
      </c>
      <c r="AN14" s="331" t="e">
        <f t="shared" si="6"/>
        <v>#REF!</v>
      </c>
      <c r="AO14" s="334" t="e">
        <f t="shared" si="6"/>
        <v>#REF!</v>
      </c>
      <c r="AP14" s="335" t="e">
        <f t="shared" si="28"/>
        <v>#REF!</v>
      </c>
      <c r="AQ14" s="336" t="e">
        <f t="shared" si="7"/>
        <v>#REF!</v>
      </c>
      <c r="AR14" s="329" t="e">
        <f t="shared" si="29"/>
        <v>#REF!</v>
      </c>
      <c r="AS14" s="330" t="e">
        <f t="shared" si="8"/>
        <v>#REF!</v>
      </c>
      <c r="AT14" s="331" t="e">
        <f t="shared" si="8"/>
        <v>#REF!</v>
      </c>
      <c r="AU14" s="331" t="e">
        <f t="shared" si="8"/>
        <v>#REF!</v>
      </c>
      <c r="AV14" s="331" t="e">
        <f t="shared" si="8"/>
        <v>#REF!</v>
      </c>
      <c r="AW14" s="331" t="e">
        <f t="shared" si="8"/>
        <v>#REF!</v>
      </c>
      <c r="AX14" s="331" t="e">
        <f t="shared" si="8"/>
        <v>#REF!</v>
      </c>
      <c r="AY14" s="334" t="e">
        <f t="shared" si="8"/>
        <v>#REF!</v>
      </c>
      <c r="AZ14" s="335" t="e">
        <f t="shared" si="30"/>
        <v>#REF!</v>
      </c>
      <c r="BA14" s="336" t="e">
        <f t="shared" si="9"/>
        <v>#REF!</v>
      </c>
      <c r="BB14" s="329" t="e">
        <f t="shared" si="31"/>
        <v>#REF!</v>
      </c>
      <c r="BC14" s="330" t="e">
        <f t="shared" si="10"/>
        <v>#REF!</v>
      </c>
      <c r="BD14" s="331" t="e">
        <f t="shared" si="10"/>
        <v>#REF!</v>
      </c>
      <c r="BE14" s="331" t="e">
        <f t="shared" si="10"/>
        <v>#REF!</v>
      </c>
      <c r="BF14" s="331" t="e">
        <f t="shared" si="10"/>
        <v>#REF!</v>
      </c>
      <c r="BG14" s="331" t="e">
        <f t="shared" si="10"/>
        <v>#REF!</v>
      </c>
      <c r="BH14" s="331" t="e">
        <f t="shared" si="10"/>
        <v>#REF!</v>
      </c>
      <c r="BI14" s="334" t="e">
        <f t="shared" si="10"/>
        <v>#REF!</v>
      </c>
      <c r="BJ14" s="16"/>
    </row>
    <row r="15" spans="1:62" s="15" customFormat="1" ht="39" customHeight="1">
      <c r="A15" s="399" t="s">
        <v>59</v>
      </c>
      <c r="B15" s="136" t="e">
        <f t="shared" si="11"/>
        <v>#REF!</v>
      </c>
      <c r="C15" s="137" t="e">
        <f t="shared" si="12"/>
        <v>#REF!</v>
      </c>
      <c r="D15" s="138" t="e">
        <f t="shared" si="13"/>
        <v>#REF!</v>
      </c>
      <c r="E15" s="139" t="e">
        <f t="shared" si="14"/>
        <v>#REF!</v>
      </c>
      <c r="F15" s="139" t="e">
        <f t="shared" si="15"/>
        <v>#REF!</v>
      </c>
      <c r="G15" s="139" t="e">
        <f t="shared" si="16"/>
        <v>#REF!</v>
      </c>
      <c r="H15" s="139" t="e">
        <f t="shared" si="17"/>
        <v>#REF!</v>
      </c>
      <c r="I15" s="139" t="e">
        <f t="shared" si="18"/>
        <v>#REF!</v>
      </c>
      <c r="J15" s="139" t="e">
        <f t="shared" si="19"/>
        <v>#REF!</v>
      </c>
      <c r="K15" s="327" t="e">
        <f t="shared" si="20"/>
        <v>#REF!</v>
      </c>
      <c r="L15" s="328" t="e">
        <f t="shared" si="21"/>
        <v>#REF!</v>
      </c>
      <c r="M15" s="318" t="e">
        <f t="shared" si="32"/>
        <v>#REF!</v>
      </c>
      <c r="N15" s="329" t="e">
        <f t="shared" si="22"/>
        <v>#REF!</v>
      </c>
      <c r="O15" s="330" t="e">
        <f t="shared" si="3"/>
        <v>#REF!</v>
      </c>
      <c r="P15" s="331" t="e">
        <f t="shared" si="3"/>
        <v>#REF!</v>
      </c>
      <c r="Q15" s="331" t="e">
        <f t="shared" si="3"/>
        <v>#REF!</v>
      </c>
      <c r="R15" s="331" t="e">
        <f t="shared" si="3"/>
        <v>#REF!</v>
      </c>
      <c r="S15" s="331" t="e">
        <f t="shared" si="3"/>
        <v>#REF!</v>
      </c>
      <c r="T15" s="331" t="e">
        <f t="shared" si="3"/>
        <v>#REF!</v>
      </c>
      <c r="U15" s="332" t="e">
        <f t="shared" si="3"/>
        <v>#REF!</v>
      </c>
      <c r="V15" s="333" t="e">
        <f t="shared" si="23"/>
        <v>#REF!</v>
      </c>
      <c r="W15" s="329" t="e">
        <f t="shared" si="24"/>
        <v>#REF!</v>
      </c>
      <c r="X15" s="329" t="e">
        <f t="shared" si="25"/>
        <v>#REF!</v>
      </c>
      <c r="Y15" s="330" t="e">
        <f t="shared" si="4"/>
        <v>#REF!</v>
      </c>
      <c r="Z15" s="331" t="e">
        <f t="shared" si="4"/>
        <v>#REF!</v>
      </c>
      <c r="AA15" s="331" t="e">
        <f t="shared" si="4"/>
        <v>#REF!</v>
      </c>
      <c r="AB15" s="331" t="e">
        <f t="shared" si="4"/>
        <v>#REF!</v>
      </c>
      <c r="AC15" s="331" t="e">
        <f t="shared" si="4"/>
        <v>#REF!</v>
      </c>
      <c r="AD15" s="331" t="e">
        <f t="shared" si="4"/>
        <v>#REF!</v>
      </c>
      <c r="AE15" s="334" t="e">
        <f t="shared" si="4"/>
        <v>#REF!</v>
      </c>
      <c r="AF15" s="335" t="e">
        <f t="shared" si="26"/>
        <v>#REF!</v>
      </c>
      <c r="AG15" s="325" t="e">
        <f t="shared" si="5"/>
        <v>#REF!</v>
      </c>
      <c r="AH15" s="329" t="e">
        <f t="shared" si="27"/>
        <v>#REF!</v>
      </c>
      <c r="AI15" s="330" t="e">
        <f t="shared" si="6"/>
        <v>#REF!</v>
      </c>
      <c r="AJ15" s="331" t="e">
        <f t="shared" si="6"/>
        <v>#REF!</v>
      </c>
      <c r="AK15" s="331" t="e">
        <f t="shared" si="6"/>
        <v>#REF!</v>
      </c>
      <c r="AL15" s="331" t="e">
        <f t="shared" si="6"/>
        <v>#REF!</v>
      </c>
      <c r="AM15" s="331" t="e">
        <f t="shared" si="6"/>
        <v>#REF!</v>
      </c>
      <c r="AN15" s="331" t="e">
        <f t="shared" si="6"/>
        <v>#REF!</v>
      </c>
      <c r="AO15" s="334" t="e">
        <f t="shared" si="6"/>
        <v>#REF!</v>
      </c>
      <c r="AP15" s="335" t="e">
        <f t="shared" si="28"/>
        <v>#REF!</v>
      </c>
      <c r="AQ15" s="336" t="e">
        <f t="shared" si="7"/>
        <v>#REF!</v>
      </c>
      <c r="AR15" s="329" t="e">
        <f t="shared" si="29"/>
        <v>#REF!</v>
      </c>
      <c r="AS15" s="330" t="e">
        <f t="shared" si="8"/>
        <v>#REF!</v>
      </c>
      <c r="AT15" s="331" t="e">
        <f t="shared" si="8"/>
        <v>#REF!</v>
      </c>
      <c r="AU15" s="331" t="e">
        <f t="shared" si="8"/>
        <v>#REF!</v>
      </c>
      <c r="AV15" s="331" t="e">
        <f t="shared" si="8"/>
        <v>#REF!</v>
      </c>
      <c r="AW15" s="331" t="e">
        <f t="shared" si="8"/>
        <v>#REF!</v>
      </c>
      <c r="AX15" s="331" t="e">
        <f t="shared" si="8"/>
        <v>#REF!</v>
      </c>
      <c r="AY15" s="334" t="e">
        <f t="shared" si="8"/>
        <v>#REF!</v>
      </c>
      <c r="AZ15" s="335" t="e">
        <f t="shared" si="30"/>
        <v>#REF!</v>
      </c>
      <c r="BA15" s="336" t="e">
        <f t="shared" si="9"/>
        <v>#REF!</v>
      </c>
      <c r="BB15" s="329" t="e">
        <f t="shared" si="31"/>
        <v>#REF!</v>
      </c>
      <c r="BC15" s="330" t="e">
        <f t="shared" si="10"/>
        <v>#REF!</v>
      </c>
      <c r="BD15" s="331" t="e">
        <f t="shared" si="10"/>
        <v>#REF!</v>
      </c>
      <c r="BE15" s="331" t="e">
        <f t="shared" si="10"/>
        <v>#REF!</v>
      </c>
      <c r="BF15" s="331" t="e">
        <f t="shared" si="10"/>
        <v>#REF!</v>
      </c>
      <c r="BG15" s="331" t="e">
        <f t="shared" si="10"/>
        <v>#REF!</v>
      </c>
      <c r="BH15" s="331" t="e">
        <f t="shared" si="10"/>
        <v>#REF!</v>
      </c>
      <c r="BI15" s="334" t="e">
        <f t="shared" si="10"/>
        <v>#REF!</v>
      </c>
      <c r="BJ15" s="16"/>
    </row>
    <row r="16" spans="1:62" s="15" customFormat="1" ht="39" customHeight="1">
      <c r="A16" s="400" t="s">
        <v>38</v>
      </c>
      <c r="B16" s="136" t="e">
        <f t="shared" si="11"/>
        <v>#REF!</v>
      </c>
      <c r="C16" s="137" t="e">
        <f t="shared" si="12"/>
        <v>#REF!</v>
      </c>
      <c r="D16" s="138" t="e">
        <f t="shared" si="13"/>
        <v>#REF!</v>
      </c>
      <c r="E16" s="139" t="e">
        <f t="shared" si="14"/>
        <v>#REF!</v>
      </c>
      <c r="F16" s="139" t="e">
        <f t="shared" si="15"/>
        <v>#REF!</v>
      </c>
      <c r="G16" s="139" t="e">
        <f t="shared" si="16"/>
        <v>#REF!</v>
      </c>
      <c r="H16" s="139" t="e">
        <f t="shared" si="17"/>
        <v>#REF!</v>
      </c>
      <c r="I16" s="139" t="e">
        <f t="shared" si="18"/>
        <v>#REF!</v>
      </c>
      <c r="J16" s="139" t="e">
        <f t="shared" si="19"/>
        <v>#REF!</v>
      </c>
      <c r="K16" s="327" t="e">
        <f t="shared" si="20"/>
        <v>#REF!</v>
      </c>
      <c r="L16" s="328" t="e">
        <f t="shared" si="21"/>
        <v>#REF!</v>
      </c>
      <c r="M16" s="318" t="e">
        <f t="shared" si="32"/>
        <v>#REF!</v>
      </c>
      <c r="N16" s="329" t="e">
        <f t="shared" si="22"/>
        <v>#REF!</v>
      </c>
      <c r="O16" s="330" t="e">
        <f t="shared" si="3"/>
        <v>#REF!</v>
      </c>
      <c r="P16" s="331" t="e">
        <f t="shared" si="3"/>
        <v>#REF!</v>
      </c>
      <c r="Q16" s="331" t="e">
        <f t="shared" si="3"/>
        <v>#REF!</v>
      </c>
      <c r="R16" s="331" t="e">
        <f t="shared" si="3"/>
        <v>#REF!</v>
      </c>
      <c r="S16" s="331" t="e">
        <f t="shared" si="3"/>
        <v>#REF!</v>
      </c>
      <c r="T16" s="331" t="e">
        <f t="shared" si="3"/>
        <v>#REF!</v>
      </c>
      <c r="U16" s="332" t="e">
        <f t="shared" si="3"/>
        <v>#REF!</v>
      </c>
      <c r="V16" s="333" t="e">
        <f t="shared" si="23"/>
        <v>#REF!</v>
      </c>
      <c r="W16" s="329" t="e">
        <f t="shared" si="24"/>
        <v>#REF!</v>
      </c>
      <c r="X16" s="329" t="e">
        <f t="shared" si="25"/>
        <v>#REF!</v>
      </c>
      <c r="Y16" s="330" t="e">
        <f t="shared" si="4"/>
        <v>#REF!</v>
      </c>
      <c r="Z16" s="331" t="e">
        <f t="shared" si="4"/>
        <v>#REF!</v>
      </c>
      <c r="AA16" s="331" t="e">
        <f t="shared" si="4"/>
        <v>#REF!</v>
      </c>
      <c r="AB16" s="331" t="e">
        <f t="shared" si="4"/>
        <v>#REF!</v>
      </c>
      <c r="AC16" s="331" t="e">
        <f t="shared" si="4"/>
        <v>#REF!</v>
      </c>
      <c r="AD16" s="331" t="e">
        <f t="shared" si="4"/>
        <v>#REF!</v>
      </c>
      <c r="AE16" s="334" t="e">
        <f t="shared" si="4"/>
        <v>#REF!</v>
      </c>
      <c r="AF16" s="335" t="e">
        <f t="shared" si="26"/>
        <v>#REF!</v>
      </c>
      <c r="AG16" s="325" t="e">
        <f t="shared" si="5"/>
        <v>#REF!</v>
      </c>
      <c r="AH16" s="329" t="e">
        <f t="shared" si="27"/>
        <v>#REF!</v>
      </c>
      <c r="AI16" s="330" t="e">
        <f t="shared" si="6"/>
        <v>#REF!</v>
      </c>
      <c r="AJ16" s="331" t="e">
        <f t="shared" si="6"/>
        <v>#REF!</v>
      </c>
      <c r="AK16" s="331" t="e">
        <f t="shared" si="6"/>
        <v>#REF!</v>
      </c>
      <c r="AL16" s="331" t="e">
        <f t="shared" si="6"/>
        <v>#REF!</v>
      </c>
      <c r="AM16" s="331" t="e">
        <f t="shared" si="6"/>
        <v>#REF!</v>
      </c>
      <c r="AN16" s="331" t="e">
        <f t="shared" si="6"/>
        <v>#REF!</v>
      </c>
      <c r="AO16" s="334" t="e">
        <f t="shared" si="6"/>
        <v>#REF!</v>
      </c>
      <c r="AP16" s="335" t="e">
        <f t="shared" si="28"/>
        <v>#REF!</v>
      </c>
      <c r="AQ16" s="336" t="e">
        <f t="shared" si="7"/>
        <v>#REF!</v>
      </c>
      <c r="AR16" s="329" t="e">
        <f t="shared" si="29"/>
        <v>#REF!</v>
      </c>
      <c r="AS16" s="330" t="e">
        <f t="shared" si="8"/>
        <v>#REF!</v>
      </c>
      <c r="AT16" s="331" t="e">
        <f t="shared" si="8"/>
        <v>#REF!</v>
      </c>
      <c r="AU16" s="331" t="e">
        <f t="shared" si="8"/>
        <v>#REF!</v>
      </c>
      <c r="AV16" s="331" t="e">
        <f t="shared" si="8"/>
        <v>#REF!</v>
      </c>
      <c r="AW16" s="331" t="e">
        <f t="shared" si="8"/>
        <v>#REF!</v>
      </c>
      <c r="AX16" s="331" t="e">
        <f t="shared" si="8"/>
        <v>#REF!</v>
      </c>
      <c r="AY16" s="334" t="e">
        <f t="shared" si="8"/>
        <v>#REF!</v>
      </c>
      <c r="AZ16" s="335" t="e">
        <f t="shared" si="30"/>
        <v>#REF!</v>
      </c>
      <c r="BA16" s="336" t="e">
        <f t="shared" si="9"/>
        <v>#REF!</v>
      </c>
      <c r="BB16" s="329" t="e">
        <f t="shared" si="31"/>
        <v>#REF!</v>
      </c>
      <c r="BC16" s="330" t="e">
        <f t="shared" si="10"/>
        <v>#REF!</v>
      </c>
      <c r="BD16" s="331" t="e">
        <f t="shared" si="10"/>
        <v>#REF!</v>
      </c>
      <c r="BE16" s="331" t="e">
        <f t="shared" si="10"/>
        <v>#REF!</v>
      </c>
      <c r="BF16" s="331" t="e">
        <f t="shared" si="10"/>
        <v>#REF!</v>
      </c>
      <c r="BG16" s="331" t="e">
        <f t="shared" si="10"/>
        <v>#REF!</v>
      </c>
      <c r="BH16" s="331" t="e">
        <f t="shared" si="10"/>
        <v>#REF!</v>
      </c>
      <c r="BI16" s="334" t="e">
        <f t="shared" si="10"/>
        <v>#REF!</v>
      </c>
      <c r="BJ16" s="16"/>
    </row>
    <row r="17" spans="1:62" s="15" customFormat="1" ht="39" customHeight="1">
      <c r="A17" s="399" t="s">
        <v>55</v>
      </c>
      <c r="B17" s="136" t="e">
        <f t="shared" si="11"/>
        <v>#REF!</v>
      </c>
      <c r="C17" s="137" t="e">
        <f t="shared" si="12"/>
        <v>#REF!</v>
      </c>
      <c r="D17" s="138" t="e">
        <f t="shared" si="13"/>
        <v>#REF!</v>
      </c>
      <c r="E17" s="139" t="e">
        <f t="shared" ref="E17" si="33">O17+Y17+AI17+AS17+BC17</f>
        <v>#REF!</v>
      </c>
      <c r="F17" s="139" t="e">
        <f t="shared" ref="F17" si="34">P17+Z17+AJ17+AT17+BD17</f>
        <v>#REF!</v>
      </c>
      <c r="G17" s="139" t="e">
        <f t="shared" ref="G17" si="35">Q17+AA17+AK17+AU17+BE17</f>
        <v>#REF!</v>
      </c>
      <c r="H17" s="139" t="e">
        <f t="shared" ref="H17" si="36">R17+AB17+AL17+AV17+BF17</f>
        <v>#REF!</v>
      </c>
      <c r="I17" s="139" t="e">
        <f t="shared" ref="I17" si="37">S17+AC17+AM17+AW17+BG17</f>
        <v>#REF!</v>
      </c>
      <c r="J17" s="139" t="e">
        <f t="shared" ref="J17" si="38">T17+AD17+AN17+AX17+BH17</f>
        <v>#REF!</v>
      </c>
      <c r="K17" s="327" t="e">
        <f t="shared" ref="K17" si="39">U17+AE17+AO17+AY17+BI17</f>
        <v>#REF!</v>
      </c>
      <c r="L17" s="328" t="e">
        <f t="shared" si="21"/>
        <v>#REF!</v>
      </c>
      <c r="M17" s="318" t="e">
        <f t="shared" si="32"/>
        <v>#REF!</v>
      </c>
      <c r="N17" s="329" t="e">
        <f t="shared" si="22"/>
        <v>#REF!</v>
      </c>
      <c r="O17" s="330" t="e">
        <f t="shared" si="3"/>
        <v>#REF!</v>
      </c>
      <c r="P17" s="331" t="e">
        <f t="shared" si="3"/>
        <v>#REF!</v>
      </c>
      <c r="Q17" s="331" t="e">
        <f t="shared" si="3"/>
        <v>#REF!</v>
      </c>
      <c r="R17" s="331" t="e">
        <f t="shared" si="3"/>
        <v>#REF!</v>
      </c>
      <c r="S17" s="331" t="e">
        <f t="shared" si="3"/>
        <v>#REF!</v>
      </c>
      <c r="T17" s="331" t="e">
        <f t="shared" si="3"/>
        <v>#REF!</v>
      </c>
      <c r="U17" s="332" t="e">
        <f t="shared" si="3"/>
        <v>#REF!</v>
      </c>
      <c r="V17" s="333" t="e">
        <f t="shared" si="23"/>
        <v>#REF!</v>
      </c>
      <c r="W17" s="329" t="e">
        <f t="shared" si="24"/>
        <v>#REF!</v>
      </c>
      <c r="X17" s="329" t="e">
        <f t="shared" si="25"/>
        <v>#REF!</v>
      </c>
      <c r="Y17" s="330" t="e">
        <f t="shared" si="4"/>
        <v>#REF!</v>
      </c>
      <c r="Z17" s="331" t="e">
        <f t="shared" si="4"/>
        <v>#REF!</v>
      </c>
      <c r="AA17" s="331" t="e">
        <f t="shared" si="4"/>
        <v>#REF!</v>
      </c>
      <c r="AB17" s="331" t="e">
        <f t="shared" si="4"/>
        <v>#REF!</v>
      </c>
      <c r="AC17" s="331" t="e">
        <f t="shared" si="4"/>
        <v>#REF!</v>
      </c>
      <c r="AD17" s="331" t="e">
        <f t="shared" si="4"/>
        <v>#REF!</v>
      </c>
      <c r="AE17" s="334" t="e">
        <f t="shared" si="4"/>
        <v>#REF!</v>
      </c>
      <c r="AF17" s="335" t="e">
        <f t="shared" si="26"/>
        <v>#REF!</v>
      </c>
      <c r="AG17" s="325" t="e">
        <f t="shared" si="5"/>
        <v>#REF!</v>
      </c>
      <c r="AH17" s="329" t="e">
        <f t="shared" si="27"/>
        <v>#REF!</v>
      </c>
      <c r="AI17" s="330" t="e">
        <f t="shared" si="6"/>
        <v>#REF!</v>
      </c>
      <c r="AJ17" s="331" t="e">
        <f t="shared" si="6"/>
        <v>#REF!</v>
      </c>
      <c r="AK17" s="331" t="e">
        <f t="shared" si="6"/>
        <v>#REF!</v>
      </c>
      <c r="AL17" s="331" t="e">
        <f t="shared" si="6"/>
        <v>#REF!</v>
      </c>
      <c r="AM17" s="331" t="e">
        <f t="shared" si="6"/>
        <v>#REF!</v>
      </c>
      <c r="AN17" s="331" t="e">
        <f t="shared" si="6"/>
        <v>#REF!</v>
      </c>
      <c r="AO17" s="334" t="e">
        <f t="shared" si="6"/>
        <v>#REF!</v>
      </c>
      <c r="AP17" s="335" t="e">
        <f t="shared" si="28"/>
        <v>#REF!</v>
      </c>
      <c r="AQ17" s="336" t="e">
        <f t="shared" si="7"/>
        <v>#REF!</v>
      </c>
      <c r="AR17" s="329" t="e">
        <f t="shared" si="29"/>
        <v>#REF!</v>
      </c>
      <c r="AS17" s="330" t="e">
        <f t="shared" si="8"/>
        <v>#REF!</v>
      </c>
      <c r="AT17" s="331" t="e">
        <f t="shared" si="8"/>
        <v>#REF!</v>
      </c>
      <c r="AU17" s="331" t="e">
        <f t="shared" si="8"/>
        <v>#REF!</v>
      </c>
      <c r="AV17" s="331" t="e">
        <f t="shared" si="8"/>
        <v>#REF!</v>
      </c>
      <c r="AW17" s="331" t="e">
        <f t="shared" si="8"/>
        <v>#REF!</v>
      </c>
      <c r="AX17" s="331" t="e">
        <f t="shared" si="8"/>
        <v>#REF!</v>
      </c>
      <c r="AY17" s="334" t="e">
        <f t="shared" si="8"/>
        <v>#REF!</v>
      </c>
      <c r="AZ17" s="335" t="e">
        <f t="shared" si="30"/>
        <v>#REF!</v>
      </c>
      <c r="BA17" s="336" t="e">
        <f t="shared" si="9"/>
        <v>#REF!</v>
      </c>
      <c r="BB17" s="329" t="e">
        <f t="shared" si="31"/>
        <v>#REF!</v>
      </c>
      <c r="BC17" s="330" t="e">
        <f t="shared" si="10"/>
        <v>#REF!</v>
      </c>
      <c r="BD17" s="331" t="e">
        <f t="shared" si="10"/>
        <v>#REF!</v>
      </c>
      <c r="BE17" s="331" t="e">
        <f t="shared" si="10"/>
        <v>#REF!</v>
      </c>
      <c r="BF17" s="331" t="e">
        <f t="shared" si="10"/>
        <v>#REF!</v>
      </c>
      <c r="BG17" s="331" t="e">
        <f t="shared" si="10"/>
        <v>#REF!</v>
      </c>
      <c r="BH17" s="331" t="e">
        <f t="shared" si="10"/>
        <v>#REF!</v>
      </c>
      <c r="BI17" s="334" t="e">
        <f t="shared" si="10"/>
        <v>#REF!</v>
      </c>
      <c r="BJ17" s="16"/>
    </row>
    <row r="18" spans="1:62" s="15" customFormat="1" ht="39" customHeight="1">
      <c r="A18" s="399" t="s">
        <v>48</v>
      </c>
      <c r="B18" s="136" t="e">
        <f t="shared" si="11"/>
        <v>#REF!</v>
      </c>
      <c r="C18" s="137" t="e">
        <f t="shared" si="12"/>
        <v>#REF!</v>
      </c>
      <c r="D18" s="138" t="e">
        <f t="shared" si="13"/>
        <v>#REF!</v>
      </c>
      <c r="E18" s="139" t="e">
        <f t="shared" si="14"/>
        <v>#REF!</v>
      </c>
      <c r="F18" s="139" t="e">
        <f t="shared" si="15"/>
        <v>#REF!</v>
      </c>
      <c r="G18" s="139" t="e">
        <f t="shared" si="16"/>
        <v>#REF!</v>
      </c>
      <c r="H18" s="139" t="e">
        <f t="shared" si="17"/>
        <v>#REF!</v>
      </c>
      <c r="I18" s="139" t="e">
        <f t="shared" si="18"/>
        <v>#REF!</v>
      </c>
      <c r="J18" s="139" t="e">
        <f t="shared" si="19"/>
        <v>#REF!</v>
      </c>
      <c r="K18" s="327" t="e">
        <f t="shared" si="20"/>
        <v>#REF!</v>
      </c>
      <c r="L18" s="328" t="e">
        <f t="shared" si="21"/>
        <v>#REF!</v>
      </c>
      <c r="M18" s="318" t="e">
        <f t="shared" si="32"/>
        <v>#REF!</v>
      </c>
      <c r="N18" s="329" t="e">
        <f t="shared" si="22"/>
        <v>#REF!</v>
      </c>
      <c r="O18" s="330" t="e">
        <f t="shared" si="3"/>
        <v>#REF!</v>
      </c>
      <c r="P18" s="331" t="e">
        <f t="shared" si="3"/>
        <v>#REF!</v>
      </c>
      <c r="Q18" s="331" t="e">
        <f t="shared" si="3"/>
        <v>#REF!</v>
      </c>
      <c r="R18" s="331" t="e">
        <f t="shared" si="3"/>
        <v>#REF!</v>
      </c>
      <c r="S18" s="331" t="e">
        <f t="shared" si="3"/>
        <v>#REF!</v>
      </c>
      <c r="T18" s="331" t="e">
        <f t="shared" si="3"/>
        <v>#REF!</v>
      </c>
      <c r="U18" s="332" t="e">
        <f t="shared" si="3"/>
        <v>#REF!</v>
      </c>
      <c r="V18" s="333" t="e">
        <f t="shared" si="23"/>
        <v>#REF!</v>
      </c>
      <c r="W18" s="329" t="e">
        <f t="shared" si="24"/>
        <v>#REF!</v>
      </c>
      <c r="X18" s="329" t="e">
        <f t="shared" si="25"/>
        <v>#REF!</v>
      </c>
      <c r="Y18" s="330" t="e">
        <f t="shared" si="4"/>
        <v>#REF!</v>
      </c>
      <c r="Z18" s="331" t="e">
        <f t="shared" si="4"/>
        <v>#REF!</v>
      </c>
      <c r="AA18" s="331" t="e">
        <f t="shared" si="4"/>
        <v>#REF!</v>
      </c>
      <c r="AB18" s="331" t="e">
        <f t="shared" si="4"/>
        <v>#REF!</v>
      </c>
      <c r="AC18" s="331" t="e">
        <f t="shared" si="4"/>
        <v>#REF!</v>
      </c>
      <c r="AD18" s="331" t="e">
        <f t="shared" si="4"/>
        <v>#REF!</v>
      </c>
      <c r="AE18" s="334" t="e">
        <f t="shared" si="4"/>
        <v>#REF!</v>
      </c>
      <c r="AF18" s="335" t="e">
        <f t="shared" si="26"/>
        <v>#REF!</v>
      </c>
      <c r="AG18" s="325" t="e">
        <f t="shared" si="5"/>
        <v>#REF!</v>
      </c>
      <c r="AH18" s="329" t="e">
        <f t="shared" si="27"/>
        <v>#REF!</v>
      </c>
      <c r="AI18" s="330" t="e">
        <f t="shared" si="6"/>
        <v>#REF!</v>
      </c>
      <c r="AJ18" s="331" t="e">
        <f t="shared" si="6"/>
        <v>#REF!</v>
      </c>
      <c r="AK18" s="331" t="e">
        <f t="shared" si="6"/>
        <v>#REF!</v>
      </c>
      <c r="AL18" s="331" t="e">
        <f t="shared" si="6"/>
        <v>#REF!</v>
      </c>
      <c r="AM18" s="331" t="e">
        <f t="shared" si="6"/>
        <v>#REF!</v>
      </c>
      <c r="AN18" s="331" t="e">
        <f t="shared" si="6"/>
        <v>#REF!</v>
      </c>
      <c r="AO18" s="334" t="e">
        <f t="shared" si="6"/>
        <v>#REF!</v>
      </c>
      <c r="AP18" s="335" t="e">
        <f t="shared" si="28"/>
        <v>#REF!</v>
      </c>
      <c r="AQ18" s="336" t="e">
        <f t="shared" si="7"/>
        <v>#REF!</v>
      </c>
      <c r="AR18" s="329" t="e">
        <f t="shared" si="29"/>
        <v>#REF!</v>
      </c>
      <c r="AS18" s="330" t="e">
        <f t="shared" si="8"/>
        <v>#REF!</v>
      </c>
      <c r="AT18" s="331" t="e">
        <f t="shared" si="8"/>
        <v>#REF!</v>
      </c>
      <c r="AU18" s="331" t="e">
        <f t="shared" si="8"/>
        <v>#REF!</v>
      </c>
      <c r="AV18" s="331" t="e">
        <f t="shared" si="8"/>
        <v>#REF!</v>
      </c>
      <c r="AW18" s="331" t="e">
        <f t="shared" si="8"/>
        <v>#REF!</v>
      </c>
      <c r="AX18" s="331" t="e">
        <f t="shared" si="8"/>
        <v>#REF!</v>
      </c>
      <c r="AY18" s="334" t="e">
        <f t="shared" si="8"/>
        <v>#REF!</v>
      </c>
      <c r="AZ18" s="335" t="e">
        <f t="shared" si="30"/>
        <v>#REF!</v>
      </c>
      <c r="BA18" s="336" t="e">
        <f t="shared" si="9"/>
        <v>#REF!</v>
      </c>
      <c r="BB18" s="329" t="e">
        <f t="shared" si="31"/>
        <v>#REF!</v>
      </c>
      <c r="BC18" s="330" t="e">
        <f t="shared" si="10"/>
        <v>#REF!</v>
      </c>
      <c r="BD18" s="331" t="e">
        <f t="shared" si="10"/>
        <v>#REF!</v>
      </c>
      <c r="BE18" s="331" t="e">
        <f t="shared" si="10"/>
        <v>#REF!</v>
      </c>
      <c r="BF18" s="331" t="e">
        <f t="shared" si="10"/>
        <v>#REF!</v>
      </c>
      <c r="BG18" s="331" t="e">
        <f t="shared" si="10"/>
        <v>#REF!</v>
      </c>
      <c r="BH18" s="331" t="e">
        <f t="shared" si="10"/>
        <v>#REF!</v>
      </c>
      <c r="BI18" s="334" t="e">
        <f t="shared" si="10"/>
        <v>#REF!</v>
      </c>
      <c r="BJ18" s="16"/>
    </row>
    <row r="19" spans="1:62" s="15" customFormat="1" ht="39" customHeight="1">
      <c r="A19" s="399" t="s">
        <v>241</v>
      </c>
      <c r="B19" s="136" t="e">
        <f t="shared" si="11"/>
        <v>#REF!</v>
      </c>
      <c r="C19" s="137" t="e">
        <f t="shared" si="12"/>
        <v>#REF!</v>
      </c>
      <c r="D19" s="138" t="e">
        <f t="shared" si="13"/>
        <v>#REF!</v>
      </c>
      <c r="E19" s="139" t="e">
        <f t="shared" si="14"/>
        <v>#REF!</v>
      </c>
      <c r="F19" s="139" t="e">
        <f t="shared" si="15"/>
        <v>#REF!</v>
      </c>
      <c r="G19" s="139" t="e">
        <f t="shared" si="16"/>
        <v>#REF!</v>
      </c>
      <c r="H19" s="139" t="e">
        <f t="shared" si="17"/>
        <v>#REF!</v>
      </c>
      <c r="I19" s="139" t="e">
        <f t="shared" si="18"/>
        <v>#REF!</v>
      </c>
      <c r="J19" s="139" t="e">
        <f t="shared" si="19"/>
        <v>#REF!</v>
      </c>
      <c r="K19" s="327" t="e">
        <f t="shared" si="20"/>
        <v>#REF!</v>
      </c>
      <c r="L19" s="328" t="e">
        <f t="shared" si="21"/>
        <v>#REF!</v>
      </c>
      <c r="M19" s="318" t="e">
        <f t="shared" si="32"/>
        <v>#REF!</v>
      </c>
      <c r="N19" s="329" t="e">
        <f t="shared" si="22"/>
        <v>#REF!</v>
      </c>
      <c r="O19" s="330" t="e">
        <f t="shared" ref="O19:U32" si="40">COUNTIFS(시군,$A19,사업단계,O$6,사업유형,$L$4)</f>
        <v>#REF!</v>
      </c>
      <c r="P19" s="331" t="e">
        <f t="shared" si="40"/>
        <v>#REF!</v>
      </c>
      <c r="Q19" s="331" t="e">
        <f t="shared" si="40"/>
        <v>#REF!</v>
      </c>
      <c r="R19" s="331" t="e">
        <f t="shared" si="40"/>
        <v>#REF!</v>
      </c>
      <c r="S19" s="331" t="e">
        <f t="shared" si="40"/>
        <v>#REF!</v>
      </c>
      <c r="T19" s="331" t="e">
        <f t="shared" si="40"/>
        <v>#REF!</v>
      </c>
      <c r="U19" s="332" t="e">
        <f t="shared" si="40"/>
        <v>#REF!</v>
      </c>
      <c r="V19" s="333" t="e">
        <f t="shared" si="23"/>
        <v>#REF!</v>
      </c>
      <c r="W19" s="329" t="e">
        <f t="shared" si="24"/>
        <v>#REF!</v>
      </c>
      <c r="X19" s="329" t="e">
        <f t="shared" si="25"/>
        <v>#REF!</v>
      </c>
      <c r="Y19" s="330" t="e">
        <f t="shared" ref="Y19:AE32" si="41">COUNTIFS(시군,$A19,사업단계,Y$6,사업유형,$V$4)</f>
        <v>#REF!</v>
      </c>
      <c r="Z19" s="331" t="e">
        <f t="shared" si="41"/>
        <v>#REF!</v>
      </c>
      <c r="AA19" s="331" t="e">
        <f t="shared" si="41"/>
        <v>#REF!</v>
      </c>
      <c r="AB19" s="331" t="e">
        <f t="shared" si="41"/>
        <v>#REF!</v>
      </c>
      <c r="AC19" s="331" t="e">
        <f t="shared" si="41"/>
        <v>#REF!</v>
      </c>
      <c r="AD19" s="331" t="e">
        <f t="shared" si="41"/>
        <v>#REF!</v>
      </c>
      <c r="AE19" s="334" t="e">
        <f t="shared" si="41"/>
        <v>#REF!</v>
      </c>
      <c r="AF19" s="335" t="e">
        <f t="shared" si="26"/>
        <v>#REF!</v>
      </c>
      <c r="AG19" s="325" t="e">
        <f t="shared" si="5"/>
        <v>#REF!</v>
      </c>
      <c r="AH19" s="329" t="e">
        <f t="shared" si="27"/>
        <v>#REF!</v>
      </c>
      <c r="AI19" s="330" t="e">
        <f t="shared" ref="AI19:AO32" si="42">COUNTIFS(시군,$A19,사업단계,AI$6,사업유형,$AF$4)</f>
        <v>#REF!</v>
      </c>
      <c r="AJ19" s="331" t="e">
        <f t="shared" si="42"/>
        <v>#REF!</v>
      </c>
      <c r="AK19" s="331" t="e">
        <f t="shared" si="42"/>
        <v>#REF!</v>
      </c>
      <c r="AL19" s="331" t="e">
        <f t="shared" si="42"/>
        <v>#REF!</v>
      </c>
      <c r="AM19" s="331" t="e">
        <f t="shared" si="42"/>
        <v>#REF!</v>
      </c>
      <c r="AN19" s="331" t="e">
        <f t="shared" si="42"/>
        <v>#REF!</v>
      </c>
      <c r="AO19" s="334" t="e">
        <f t="shared" si="42"/>
        <v>#REF!</v>
      </c>
      <c r="AP19" s="335" t="e">
        <f t="shared" si="28"/>
        <v>#REF!</v>
      </c>
      <c r="AQ19" s="336" t="e">
        <f t="shared" si="7"/>
        <v>#REF!</v>
      </c>
      <c r="AR19" s="329" t="e">
        <f t="shared" si="29"/>
        <v>#REF!</v>
      </c>
      <c r="AS19" s="330" t="e">
        <f t="shared" ref="AS19:AY32" si="43">COUNTIFS(시군,$A19,사업단계,AS$6,사업유형,$AP$4)</f>
        <v>#REF!</v>
      </c>
      <c r="AT19" s="331" t="e">
        <f t="shared" si="43"/>
        <v>#REF!</v>
      </c>
      <c r="AU19" s="331" t="e">
        <f t="shared" si="43"/>
        <v>#REF!</v>
      </c>
      <c r="AV19" s="331" t="e">
        <f t="shared" si="43"/>
        <v>#REF!</v>
      </c>
      <c r="AW19" s="331" t="e">
        <f t="shared" si="43"/>
        <v>#REF!</v>
      </c>
      <c r="AX19" s="331" t="e">
        <f t="shared" si="43"/>
        <v>#REF!</v>
      </c>
      <c r="AY19" s="334" t="e">
        <f t="shared" si="43"/>
        <v>#REF!</v>
      </c>
      <c r="AZ19" s="335" t="e">
        <f t="shared" si="30"/>
        <v>#REF!</v>
      </c>
      <c r="BA19" s="336" t="e">
        <f t="shared" si="9"/>
        <v>#REF!</v>
      </c>
      <c r="BB19" s="329" t="e">
        <f t="shared" si="31"/>
        <v>#REF!</v>
      </c>
      <c r="BC19" s="330" t="e">
        <f t="shared" ref="BC19:BI32" si="44">COUNTIFS(시군,$A19,사업단계,BC$6,사업유형,$AZ$4)</f>
        <v>#REF!</v>
      </c>
      <c r="BD19" s="331" t="e">
        <f t="shared" si="44"/>
        <v>#REF!</v>
      </c>
      <c r="BE19" s="331" t="e">
        <f t="shared" si="44"/>
        <v>#REF!</v>
      </c>
      <c r="BF19" s="331" t="e">
        <f t="shared" si="44"/>
        <v>#REF!</v>
      </c>
      <c r="BG19" s="331" t="e">
        <f t="shared" si="44"/>
        <v>#REF!</v>
      </c>
      <c r="BH19" s="331" t="e">
        <f t="shared" si="44"/>
        <v>#REF!</v>
      </c>
      <c r="BI19" s="334" t="e">
        <f t="shared" si="44"/>
        <v>#REF!</v>
      </c>
      <c r="BJ19" s="16"/>
    </row>
    <row r="20" spans="1:62" s="15" customFormat="1" ht="39" customHeight="1">
      <c r="A20" s="399" t="s">
        <v>51</v>
      </c>
      <c r="B20" s="136" t="e">
        <f t="shared" si="11"/>
        <v>#REF!</v>
      </c>
      <c r="C20" s="137" t="e">
        <f t="shared" si="12"/>
        <v>#REF!</v>
      </c>
      <c r="D20" s="138" t="e">
        <f t="shared" si="13"/>
        <v>#REF!</v>
      </c>
      <c r="E20" s="139" t="e">
        <f t="shared" si="14"/>
        <v>#REF!</v>
      </c>
      <c r="F20" s="139" t="e">
        <f t="shared" si="15"/>
        <v>#REF!</v>
      </c>
      <c r="G20" s="139" t="e">
        <f t="shared" si="16"/>
        <v>#REF!</v>
      </c>
      <c r="H20" s="139" t="e">
        <f t="shared" si="17"/>
        <v>#REF!</v>
      </c>
      <c r="I20" s="139" t="e">
        <f t="shared" si="18"/>
        <v>#REF!</v>
      </c>
      <c r="J20" s="139" t="e">
        <f t="shared" si="19"/>
        <v>#REF!</v>
      </c>
      <c r="K20" s="327" t="e">
        <f t="shared" si="20"/>
        <v>#REF!</v>
      </c>
      <c r="L20" s="328" t="e">
        <f t="shared" si="21"/>
        <v>#REF!</v>
      </c>
      <c r="M20" s="318" t="e">
        <f t="shared" si="32"/>
        <v>#REF!</v>
      </c>
      <c r="N20" s="329" t="e">
        <f t="shared" si="22"/>
        <v>#REF!</v>
      </c>
      <c r="O20" s="330" t="e">
        <f t="shared" si="40"/>
        <v>#REF!</v>
      </c>
      <c r="P20" s="331" t="e">
        <f t="shared" si="40"/>
        <v>#REF!</v>
      </c>
      <c r="Q20" s="331" t="e">
        <f t="shared" si="40"/>
        <v>#REF!</v>
      </c>
      <c r="R20" s="331" t="e">
        <f t="shared" si="40"/>
        <v>#REF!</v>
      </c>
      <c r="S20" s="331" t="e">
        <f t="shared" si="40"/>
        <v>#REF!</v>
      </c>
      <c r="T20" s="331" t="e">
        <f t="shared" si="40"/>
        <v>#REF!</v>
      </c>
      <c r="U20" s="332" t="e">
        <f t="shared" si="40"/>
        <v>#REF!</v>
      </c>
      <c r="V20" s="333" t="e">
        <f t="shared" si="23"/>
        <v>#REF!</v>
      </c>
      <c r="W20" s="329" t="e">
        <f t="shared" si="24"/>
        <v>#REF!</v>
      </c>
      <c r="X20" s="329" t="e">
        <f t="shared" si="25"/>
        <v>#REF!</v>
      </c>
      <c r="Y20" s="330" t="e">
        <f t="shared" si="41"/>
        <v>#REF!</v>
      </c>
      <c r="Z20" s="331" t="e">
        <f t="shared" si="41"/>
        <v>#REF!</v>
      </c>
      <c r="AA20" s="331" t="e">
        <f t="shared" si="41"/>
        <v>#REF!</v>
      </c>
      <c r="AB20" s="331" t="e">
        <f t="shared" si="41"/>
        <v>#REF!</v>
      </c>
      <c r="AC20" s="331" t="e">
        <f t="shared" si="41"/>
        <v>#REF!</v>
      </c>
      <c r="AD20" s="331" t="e">
        <f t="shared" si="41"/>
        <v>#REF!</v>
      </c>
      <c r="AE20" s="334" t="e">
        <f t="shared" si="41"/>
        <v>#REF!</v>
      </c>
      <c r="AF20" s="335" t="e">
        <f t="shared" si="26"/>
        <v>#REF!</v>
      </c>
      <c r="AG20" s="325" t="e">
        <f t="shared" si="5"/>
        <v>#REF!</v>
      </c>
      <c r="AH20" s="329" t="e">
        <f t="shared" si="27"/>
        <v>#REF!</v>
      </c>
      <c r="AI20" s="330" t="e">
        <f t="shared" si="42"/>
        <v>#REF!</v>
      </c>
      <c r="AJ20" s="331" t="e">
        <f t="shared" si="42"/>
        <v>#REF!</v>
      </c>
      <c r="AK20" s="331" t="e">
        <f t="shared" si="42"/>
        <v>#REF!</v>
      </c>
      <c r="AL20" s="331" t="e">
        <f t="shared" si="42"/>
        <v>#REF!</v>
      </c>
      <c r="AM20" s="331" t="e">
        <f t="shared" si="42"/>
        <v>#REF!</v>
      </c>
      <c r="AN20" s="331" t="e">
        <f t="shared" si="42"/>
        <v>#REF!</v>
      </c>
      <c r="AO20" s="334" t="e">
        <f t="shared" si="42"/>
        <v>#REF!</v>
      </c>
      <c r="AP20" s="335" t="e">
        <f t="shared" si="28"/>
        <v>#REF!</v>
      </c>
      <c r="AQ20" s="336" t="e">
        <f t="shared" si="7"/>
        <v>#REF!</v>
      </c>
      <c r="AR20" s="329" t="e">
        <f t="shared" si="29"/>
        <v>#REF!</v>
      </c>
      <c r="AS20" s="330" t="e">
        <f t="shared" si="43"/>
        <v>#REF!</v>
      </c>
      <c r="AT20" s="331" t="e">
        <f t="shared" si="43"/>
        <v>#REF!</v>
      </c>
      <c r="AU20" s="331" t="e">
        <f t="shared" si="43"/>
        <v>#REF!</v>
      </c>
      <c r="AV20" s="331" t="e">
        <f t="shared" si="43"/>
        <v>#REF!</v>
      </c>
      <c r="AW20" s="331" t="e">
        <f t="shared" si="43"/>
        <v>#REF!</v>
      </c>
      <c r="AX20" s="331" t="e">
        <f t="shared" si="43"/>
        <v>#REF!</v>
      </c>
      <c r="AY20" s="334" t="e">
        <f t="shared" si="43"/>
        <v>#REF!</v>
      </c>
      <c r="AZ20" s="335" t="e">
        <f t="shared" si="30"/>
        <v>#REF!</v>
      </c>
      <c r="BA20" s="336" t="e">
        <f t="shared" si="9"/>
        <v>#REF!</v>
      </c>
      <c r="BB20" s="329" t="e">
        <f t="shared" si="31"/>
        <v>#REF!</v>
      </c>
      <c r="BC20" s="330" t="e">
        <f t="shared" si="44"/>
        <v>#REF!</v>
      </c>
      <c r="BD20" s="331" t="e">
        <f t="shared" si="44"/>
        <v>#REF!</v>
      </c>
      <c r="BE20" s="331" t="e">
        <f t="shared" si="44"/>
        <v>#REF!</v>
      </c>
      <c r="BF20" s="331" t="e">
        <f t="shared" si="44"/>
        <v>#REF!</v>
      </c>
      <c r="BG20" s="331" t="e">
        <f t="shared" si="44"/>
        <v>#REF!</v>
      </c>
      <c r="BH20" s="331" t="e">
        <f t="shared" si="44"/>
        <v>#REF!</v>
      </c>
      <c r="BI20" s="334" t="e">
        <f t="shared" si="44"/>
        <v>#REF!</v>
      </c>
      <c r="BJ20" s="16"/>
    </row>
    <row r="21" spans="1:62" s="15" customFormat="1" ht="39" customHeight="1">
      <c r="A21" s="399" t="s">
        <v>49</v>
      </c>
      <c r="B21" s="136" t="e">
        <f t="shared" si="11"/>
        <v>#REF!</v>
      </c>
      <c r="C21" s="137" t="e">
        <f t="shared" si="12"/>
        <v>#REF!</v>
      </c>
      <c r="D21" s="138" t="e">
        <f t="shared" si="13"/>
        <v>#REF!</v>
      </c>
      <c r="E21" s="139" t="e">
        <f t="shared" si="14"/>
        <v>#REF!</v>
      </c>
      <c r="F21" s="139" t="e">
        <f t="shared" si="15"/>
        <v>#REF!</v>
      </c>
      <c r="G21" s="139" t="e">
        <f t="shared" si="16"/>
        <v>#REF!</v>
      </c>
      <c r="H21" s="139" t="e">
        <f t="shared" si="17"/>
        <v>#REF!</v>
      </c>
      <c r="I21" s="139" t="e">
        <f t="shared" si="18"/>
        <v>#REF!</v>
      </c>
      <c r="J21" s="139" t="e">
        <f t="shared" si="19"/>
        <v>#REF!</v>
      </c>
      <c r="K21" s="327" t="e">
        <f t="shared" si="20"/>
        <v>#REF!</v>
      </c>
      <c r="L21" s="328" t="e">
        <f t="shared" si="21"/>
        <v>#REF!</v>
      </c>
      <c r="M21" s="318" t="e">
        <f t="shared" si="32"/>
        <v>#REF!</v>
      </c>
      <c r="N21" s="329" t="e">
        <f t="shared" si="22"/>
        <v>#REF!</v>
      </c>
      <c r="O21" s="330" t="e">
        <f t="shared" si="40"/>
        <v>#REF!</v>
      </c>
      <c r="P21" s="331" t="e">
        <f t="shared" si="40"/>
        <v>#REF!</v>
      </c>
      <c r="Q21" s="331" t="e">
        <f t="shared" si="40"/>
        <v>#REF!</v>
      </c>
      <c r="R21" s="331" t="e">
        <f t="shared" si="40"/>
        <v>#REF!</v>
      </c>
      <c r="S21" s="331" t="e">
        <f t="shared" si="40"/>
        <v>#REF!</v>
      </c>
      <c r="T21" s="331" t="e">
        <f t="shared" si="40"/>
        <v>#REF!</v>
      </c>
      <c r="U21" s="332" t="e">
        <f t="shared" si="40"/>
        <v>#REF!</v>
      </c>
      <c r="V21" s="333" t="e">
        <f t="shared" si="23"/>
        <v>#REF!</v>
      </c>
      <c r="W21" s="329" t="e">
        <f t="shared" si="24"/>
        <v>#REF!</v>
      </c>
      <c r="X21" s="329" t="e">
        <f t="shared" si="25"/>
        <v>#REF!</v>
      </c>
      <c r="Y21" s="330" t="e">
        <f t="shared" si="41"/>
        <v>#REF!</v>
      </c>
      <c r="Z21" s="331" t="e">
        <f t="shared" si="41"/>
        <v>#REF!</v>
      </c>
      <c r="AA21" s="331" t="e">
        <f t="shared" si="41"/>
        <v>#REF!</v>
      </c>
      <c r="AB21" s="331" t="e">
        <f t="shared" si="41"/>
        <v>#REF!</v>
      </c>
      <c r="AC21" s="331" t="e">
        <f t="shared" si="41"/>
        <v>#REF!</v>
      </c>
      <c r="AD21" s="331" t="e">
        <f t="shared" si="41"/>
        <v>#REF!</v>
      </c>
      <c r="AE21" s="334" t="e">
        <f t="shared" si="41"/>
        <v>#REF!</v>
      </c>
      <c r="AF21" s="335" t="e">
        <f t="shared" si="26"/>
        <v>#REF!</v>
      </c>
      <c r="AG21" s="325" t="e">
        <f t="shared" si="5"/>
        <v>#REF!</v>
      </c>
      <c r="AH21" s="329" t="e">
        <f t="shared" si="27"/>
        <v>#REF!</v>
      </c>
      <c r="AI21" s="330" t="e">
        <f t="shared" si="42"/>
        <v>#REF!</v>
      </c>
      <c r="AJ21" s="331" t="e">
        <f t="shared" si="42"/>
        <v>#REF!</v>
      </c>
      <c r="AK21" s="331" t="e">
        <f t="shared" si="42"/>
        <v>#REF!</v>
      </c>
      <c r="AL21" s="331" t="e">
        <f t="shared" si="42"/>
        <v>#REF!</v>
      </c>
      <c r="AM21" s="331" t="e">
        <f t="shared" si="42"/>
        <v>#REF!</v>
      </c>
      <c r="AN21" s="331" t="e">
        <f t="shared" si="42"/>
        <v>#REF!</v>
      </c>
      <c r="AO21" s="334" t="e">
        <f t="shared" si="42"/>
        <v>#REF!</v>
      </c>
      <c r="AP21" s="335" t="e">
        <f t="shared" si="28"/>
        <v>#REF!</v>
      </c>
      <c r="AQ21" s="336" t="e">
        <f t="shared" si="7"/>
        <v>#REF!</v>
      </c>
      <c r="AR21" s="329" t="e">
        <f t="shared" si="29"/>
        <v>#REF!</v>
      </c>
      <c r="AS21" s="330" t="e">
        <f t="shared" si="43"/>
        <v>#REF!</v>
      </c>
      <c r="AT21" s="331" t="e">
        <f t="shared" si="43"/>
        <v>#REF!</v>
      </c>
      <c r="AU21" s="331" t="e">
        <f t="shared" si="43"/>
        <v>#REF!</v>
      </c>
      <c r="AV21" s="331" t="e">
        <f t="shared" si="43"/>
        <v>#REF!</v>
      </c>
      <c r="AW21" s="331" t="e">
        <f t="shared" si="43"/>
        <v>#REF!</v>
      </c>
      <c r="AX21" s="331" t="e">
        <f t="shared" si="43"/>
        <v>#REF!</v>
      </c>
      <c r="AY21" s="334" t="e">
        <f t="shared" si="43"/>
        <v>#REF!</v>
      </c>
      <c r="AZ21" s="335" t="e">
        <f t="shared" si="30"/>
        <v>#REF!</v>
      </c>
      <c r="BA21" s="336" t="e">
        <f t="shared" si="9"/>
        <v>#REF!</v>
      </c>
      <c r="BB21" s="329" t="e">
        <f t="shared" si="31"/>
        <v>#REF!</v>
      </c>
      <c r="BC21" s="330" t="e">
        <f t="shared" si="44"/>
        <v>#REF!</v>
      </c>
      <c r="BD21" s="331" t="e">
        <f t="shared" si="44"/>
        <v>#REF!</v>
      </c>
      <c r="BE21" s="331" t="e">
        <f t="shared" si="44"/>
        <v>#REF!</v>
      </c>
      <c r="BF21" s="331" t="e">
        <f t="shared" si="44"/>
        <v>#REF!</v>
      </c>
      <c r="BG21" s="331" t="e">
        <f t="shared" si="44"/>
        <v>#REF!</v>
      </c>
      <c r="BH21" s="331" t="e">
        <f t="shared" si="44"/>
        <v>#REF!</v>
      </c>
      <c r="BI21" s="334" t="e">
        <f t="shared" si="44"/>
        <v>#REF!</v>
      </c>
      <c r="BJ21" s="16"/>
    </row>
    <row r="22" spans="1:62" s="15" customFormat="1" ht="39" customHeight="1">
      <c r="A22" s="399" t="s">
        <v>50</v>
      </c>
      <c r="B22" s="136" t="e">
        <f t="shared" si="11"/>
        <v>#REF!</v>
      </c>
      <c r="C22" s="137" t="e">
        <f t="shared" si="12"/>
        <v>#REF!</v>
      </c>
      <c r="D22" s="138" t="e">
        <f t="shared" si="13"/>
        <v>#REF!</v>
      </c>
      <c r="E22" s="139" t="e">
        <f t="shared" si="14"/>
        <v>#REF!</v>
      </c>
      <c r="F22" s="139" t="e">
        <f t="shared" si="15"/>
        <v>#REF!</v>
      </c>
      <c r="G22" s="139" t="e">
        <f t="shared" si="16"/>
        <v>#REF!</v>
      </c>
      <c r="H22" s="139" t="e">
        <f t="shared" si="17"/>
        <v>#REF!</v>
      </c>
      <c r="I22" s="139" t="e">
        <f t="shared" si="18"/>
        <v>#REF!</v>
      </c>
      <c r="J22" s="139" t="e">
        <f t="shared" si="19"/>
        <v>#REF!</v>
      </c>
      <c r="K22" s="327" t="e">
        <f t="shared" si="20"/>
        <v>#REF!</v>
      </c>
      <c r="L22" s="328" t="e">
        <f t="shared" si="21"/>
        <v>#REF!</v>
      </c>
      <c r="M22" s="318" t="e">
        <f t="shared" si="32"/>
        <v>#REF!</v>
      </c>
      <c r="N22" s="329" t="e">
        <f t="shared" si="22"/>
        <v>#REF!</v>
      </c>
      <c r="O22" s="330" t="e">
        <f t="shared" si="40"/>
        <v>#REF!</v>
      </c>
      <c r="P22" s="331" t="e">
        <f t="shared" si="40"/>
        <v>#REF!</v>
      </c>
      <c r="Q22" s="331" t="e">
        <f t="shared" si="40"/>
        <v>#REF!</v>
      </c>
      <c r="R22" s="331" t="e">
        <f t="shared" si="40"/>
        <v>#REF!</v>
      </c>
      <c r="S22" s="331" t="e">
        <f t="shared" si="40"/>
        <v>#REF!</v>
      </c>
      <c r="T22" s="331" t="e">
        <f t="shared" si="40"/>
        <v>#REF!</v>
      </c>
      <c r="U22" s="332" t="e">
        <f t="shared" si="40"/>
        <v>#REF!</v>
      </c>
      <c r="V22" s="333" t="e">
        <f t="shared" si="23"/>
        <v>#REF!</v>
      </c>
      <c r="W22" s="329" t="e">
        <f t="shared" si="24"/>
        <v>#REF!</v>
      </c>
      <c r="X22" s="329" t="e">
        <f t="shared" si="25"/>
        <v>#REF!</v>
      </c>
      <c r="Y22" s="330" t="e">
        <f t="shared" si="41"/>
        <v>#REF!</v>
      </c>
      <c r="Z22" s="331" t="e">
        <f t="shared" si="41"/>
        <v>#REF!</v>
      </c>
      <c r="AA22" s="331" t="e">
        <f t="shared" si="41"/>
        <v>#REF!</v>
      </c>
      <c r="AB22" s="331" t="e">
        <f t="shared" si="41"/>
        <v>#REF!</v>
      </c>
      <c r="AC22" s="331" t="e">
        <f t="shared" si="41"/>
        <v>#REF!</v>
      </c>
      <c r="AD22" s="331" t="e">
        <f t="shared" si="41"/>
        <v>#REF!</v>
      </c>
      <c r="AE22" s="334" t="e">
        <f t="shared" si="41"/>
        <v>#REF!</v>
      </c>
      <c r="AF22" s="335" t="e">
        <f t="shared" si="26"/>
        <v>#REF!</v>
      </c>
      <c r="AG22" s="325" t="e">
        <f t="shared" si="5"/>
        <v>#REF!</v>
      </c>
      <c r="AH22" s="329" t="e">
        <f t="shared" si="27"/>
        <v>#REF!</v>
      </c>
      <c r="AI22" s="330" t="e">
        <f t="shared" si="42"/>
        <v>#REF!</v>
      </c>
      <c r="AJ22" s="331" t="e">
        <f t="shared" si="42"/>
        <v>#REF!</v>
      </c>
      <c r="AK22" s="331" t="e">
        <f t="shared" si="42"/>
        <v>#REF!</v>
      </c>
      <c r="AL22" s="331" t="e">
        <f t="shared" si="42"/>
        <v>#REF!</v>
      </c>
      <c r="AM22" s="331" t="e">
        <f t="shared" si="42"/>
        <v>#REF!</v>
      </c>
      <c r="AN22" s="331" t="e">
        <f t="shared" si="42"/>
        <v>#REF!</v>
      </c>
      <c r="AO22" s="334" t="e">
        <f t="shared" si="42"/>
        <v>#REF!</v>
      </c>
      <c r="AP22" s="335" t="e">
        <f t="shared" si="28"/>
        <v>#REF!</v>
      </c>
      <c r="AQ22" s="336" t="e">
        <f t="shared" si="7"/>
        <v>#REF!</v>
      </c>
      <c r="AR22" s="329" t="e">
        <f t="shared" si="29"/>
        <v>#REF!</v>
      </c>
      <c r="AS22" s="330" t="e">
        <f t="shared" si="43"/>
        <v>#REF!</v>
      </c>
      <c r="AT22" s="331" t="e">
        <f t="shared" si="43"/>
        <v>#REF!</v>
      </c>
      <c r="AU22" s="331" t="e">
        <f t="shared" si="43"/>
        <v>#REF!</v>
      </c>
      <c r="AV22" s="331" t="e">
        <f t="shared" si="43"/>
        <v>#REF!</v>
      </c>
      <c r="AW22" s="331" t="e">
        <f t="shared" si="43"/>
        <v>#REF!</v>
      </c>
      <c r="AX22" s="331" t="e">
        <f t="shared" si="43"/>
        <v>#REF!</v>
      </c>
      <c r="AY22" s="334" t="e">
        <f t="shared" si="43"/>
        <v>#REF!</v>
      </c>
      <c r="AZ22" s="335" t="e">
        <f t="shared" si="30"/>
        <v>#REF!</v>
      </c>
      <c r="BA22" s="336" t="e">
        <f t="shared" si="9"/>
        <v>#REF!</v>
      </c>
      <c r="BB22" s="329" t="e">
        <f t="shared" si="31"/>
        <v>#REF!</v>
      </c>
      <c r="BC22" s="330" t="e">
        <f t="shared" si="44"/>
        <v>#REF!</v>
      </c>
      <c r="BD22" s="331" t="e">
        <f t="shared" si="44"/>
        <v>#REF!</v>
      </c>
      <c r="BE22" s="331" t="e">
        <f t="shared" si="44"/>
        <v>#REF!</v>
      </c>
      <c r="BF22" s="331" t="e">
        <f t="shared" si="44"/>
        <v>#REF!</v>
      </c>
      <c r="BG22" s="331" t="e">
        <f t="shared" si="44"/>
        <v>#REF!</v>
      </c>
      <c r="BH22" s="331" t="e">
        <f t="shared" si="44"/>
        <v>#REF!</v>
      </c>
      <c r="BI22" s="334" t="e">
        <f t="shared" si="44"/>
        <v>#REF!</v>
      </c>
      <c r="BJ22" s="20"/>
    </row>
    <row r="23" spans="1:62" s="15" customFormat="1" ht="39" customHeight="1">
      <c r="A23" s="400" t="s">
        <v>39</v>
      </c>
      <c r="B23" s="136" t="e">
        <f t="shared" si="11"/>
        <v>#REF!</v>
      </c>
      <c r="C23" s="137" t="e">
        <f t="shared" si="12"/>
        <v>#REF!</v>
      </c>
      <c r="D23" s="138" t="e">
        <f t="shared" si="13"/>
        <v>#REF!</v>
      </c>
      <c r="E23" s="139" t="e">
        <f t="shared" si="14"/>
        <v>#REF!</v>
      </c>
      <c r="F23" s="139" t="e">
        <f t="shared" si="15"/>
        <v>#REF!</v>
      </c>
      <c r="G23" s="139" t="e">
        <f t="shared" si="16"/>
        <v>#REF!</v>
      </c>
      <c r="H23" s="139" t="e">
        <f t="shared" si="17"/>
        <v>#REF!</v>
      </c>
      <c r="I23" s="139" t="e">
        <f t="shared" si="18"/>
        <v>#REF!</v>
      </c>
      <c r="J23" s="139" t="e">
        <f t="shared" si="19"/>
        <v>#REF!</v>
      </c>
      <c r="K23" s="327" t="e">
        <f t="shared" si="20"/>
        <v>#REF!</v>
      </c>
      <c r="L23" s="328" t="e">
        <f t="shared" si="21"/>
        <v>#REF!</v>
      </c>
      <c r="M23" s="318" t="e">
        <f t="shared" si="32"/>
        <v>#REF!</v>
      </c>
      <c r="N23" s="329" t="e">
        <f t="shared" si="22"/>
        <v>#REF!</v>
      </c>
      <c r="O23" s="330" t="e">
        <f t="shared" si="40"/>
        <v>#REF!</v>
      </c>
      <c r="P23" s="331" t="e">
        <f t="shared" si="40"/>
        <v>#REF!</v>
      </c>
      <c r="Q23" s="331" t="e">
        <f t="shared" si="40"/>
        <v>#REF!</v>
      </c>
      <c r="R23" s="331" t="e">
        <f t="shared" si="40"/>
        <v>#REF!</v>
      </c>
      <c r="S23" s="331" t="e">
        <f t="shared" si="40"/>
        <v>#REF!</v>
      </c>
      <c r="T23" s="331" t="e">
        <f t="shared" si="40"/>
        <v>#REF!</v>
      </c>
      <c r="U23" s="332" t="e">
        <f t="shared" si="40"/>
        <v>#REF!</v>
      </c>
      <c r="V23" s="333" t="e">
        <f t="shared" si="23"/>
        <v>#REF!</v>
      </c>
      <c r="W23" s="329" t="e">
        <f t="shared" si="24"/>
        <v>#REF!</v>
      </c>
      <c r="X23" s="329" t="e">
        <f t="shared" si="25"/>
        <v>#REF!</v>
      </c>
      <c r="Y23" s="330" t="e">
        <f t="shared" si="41"/>
        <v>#REF!</v>
      </c>
      <c r="Z23" s="331" t="e">
        <f t="shared" si="41"/>
        <v>#REF!</v>
      </c>
      <c r="AA23" s="331" t="e">
        <f t="shared" si="41"/>
        <v>#REF!</v>
      </c>
      <c r="AB23" s="331" t="e">
        <f t="shared" si="41"/>
        <v>#REF!</v>
      </c>
      <c r="AC23" s="331" t="e">
        <f t="shared" si="41"/>
        <v>#REF!</v>
      </c>
      <c r="AD23" s="331" t="e">
        <f t="shared" si="41"/>
        <v>#REF!</v>
      </c>
      <c r="AE23" s="334" t="e">
        <f t="shared" si="41"/>
        <v>#REF!</v>
      </c>
      <c r="AF23" s="335" t="e">
        <f t="shared" si="26"/>
        <v>#REF!</v>
      </c>
      <c r="AG23" s="325" t="e">
        <f t="shared" si="5"/>
        <v>#REF!</v>
      </c>
      <c r="AH23" s="329" t="e">
        <f t="shared" si="27"/>
        <v>#REF!</v>
      </c>
      <c r="AI23" s="330" t="e">
        <f t="shared" si="42"/>
        <v>#REF!</v>
      </c>
      <c r="AJ23" s="331" t="e">
        <f t="shared" si="42"/>
        <v>#REF!</v>
      </c>
      <c r="AK23" s="331" t="e">
        <f t="shared" si="42"/>
        <v>#REF!</v>
      </c>
      <c r="AL23" s="331" t="e">
        <f t="shared" si="42"/>
        <v>#REF!</v>
      </c>
      <c r="AM23" s="331" t="e">
        <f t="shared" si="42"/>
        <v>#REF!</v>
      </c>
      <c r="AN23" s="331" t="e">
        <f t="shared" si="42"/>
        <v>#REF!</v>
      </c>
      <c r="AO23" s="334" t="e">
        <f t="shared" si="42"/>
        <v>#REF!</v>
      </c>
      <c r="AP23" s="335" t="e">
        <f t="shared" si="28"/>
        <v>#REF!</v>
      </c>
      <c r="AQ23" s="336" t="e">
        <f t="shared" si="7"/>
        <v>#REF!</v>
      </c>
      <c r="AR23" s="329" t="e">
        <f t="shared" si="29"/>
        <v>#REF!</v>
      </c>
      <c r="AS23" s="330" t="e">
        <f t="shared" si="43"/>
        <v>#REF!</v>
      </c>
      <c r="AT23" s="331" t="e">
        <f t="shared" si="43"/>
        <v>#REF!</v>
      </c>
      <c r="AU23" s="331" t="e">
        <f t="shared" si="43"/>
        <v>#REF!</v>
      </c>
      <c r="AV23" s="331" t="e">
        <f t="shared" si="43"/>
        <v>#REF!</v>
      </c>
      <c r="AW23" s="331" t="e">
        <f t="shared" si="43"/>
        <v>#REF!</v>
      </c>
      <c r="AX23" s="331" t="e">
        <f t="shared" si="43"/>
        <v>#REF!</v>
      </c>
      <c r="AY23" s="334" t="e">
        <f t="shared" si="43"/>
        <v>#REF!</v>
      </c>
      <c r="AZ23" s="335" t="e">
        <f t="shared" si="30"/>
        <v>#REF!</v>
      </c>
      <c r="BA23" s="336" t="e">
        <f t="shared" si="9"/>
        <v>#REF!</v>
      </c>
      <c r="BB23" s="329" t="e">
        <f t="shared" si="31"/>
        <v>#REF!</v>
      </c>
      <c r="BC23" s="330" t="e">
        <f t="shared" si="44"/>
        <v>#REF!</v>
      </c>
      <c r="BD23" s="331" t="e">
        <f t="shared" si="44"/>
        <v>#REF!</v>
      </c>
      <c r="BE23" s="331" t="e">
        <f t="shared" si="44"/>
        <v>#REF!</v>
      </c>
      <c r="BF23" s="331" t="e">
        <f t="shared" si="44"/>
        <v>#REF!</v>
      </c>
      <c r="BG23" s="331" t="e">
        <f t="shared" si="44"/>
        <v>#REF!</v>
      </c>
      <c r="BH23" s="331" t="e">
        <f t="shared" si="44"/>
        <v>#REF!</v>
      </c>
      <c r="BI23" s="334" t="e">
        <f t="shared" si="44"/>
        <v>#REF!</v>
      </c>
      <c r="BJ23" s="20"/>
    </row>
    <row r="24" spans="1:62" s="15" customFormat="1" ht="39" customHeight="1">
      <c r="A24" s="400" t="s">
        <v>45</v>
      </c>
      <c r="B24" s="136" t="e">
        <f t="shared" si="11"/>
        <v>#REF!</v>
      </c>
      <c r="C24" s="137" t="e">
        <f t="shared" si="12"/>
        <v>#REF!</v>
      </c>
      <c r="D24" s="138" t="e">
        <f t="shared" si="13"/>
        <v>#REF!</v>
      </c>
      <c r="E24" s="139" t="e">
        <f t="shared" si="14"/>
        <v>#REF!</v>
      </c>
      <c r="F24" s="139" t="e">
        <f t="shared" si="15"/>
        <v>#REF!</v>
      </c>
      <c r="G24" s="139" t="e">
        <f t="shared" si="16"/>
        <v>#REF!</v>
      </c>
      <c r="H24" s="139" t="e">
        <f t="shared" si="17"/>
        <v>#REF!</v>
      </c>
      <c r="I24" s="139" t="e">
        <f t="shared" si="18"/>
        <v>#REF!</v>
      </c>
      <c r="J24" s="139" t="e">
        <f t="shared" si="19"/>
        <v>#REF!</v>
      </c>
      <c r="K24" s="327" t="e">
        <f t="shared" si="20"/>
        <v>#REF!</v>
      </c>
      <c r="L24" s="328" t="e">
        <f t="shared" si="21"/>
        <v>#REF!</v>
      </c>
      <c r="M24" s="318" t="e">
        <f t="shared" si="32"/>
        <v>#REF!</v>
      </c>
      <c r="N24" s="329" t="e">
        <f t="shared" si="22"/>
        <v>#REF!</v>
      </c>
      <c r="O24" s="330" t="e">
        <f t="shared" si="40"/>
        <v>#REF!</v>
      </c>
      <c r="P24" s="331" t="e">
        <f t="shared" si="40"/>
        <v>#REF!</v>
      </c>
      <c r="Q24" s="331" t="e">
        <f t="shared" si="40"/>
        <v>#REF!</v>
      </c>
      <c r="R24" s="331" t="e">
        <f t="shared" si="40"/>
        <v>#REF!</v>
      </c>
      <c r="S24" s="331" t="e">
        <f t="shared" si="40"/>
        <v>#REF!</v>
      </c>
      <c r="T24" s="331" t="e">
        <f t="shared" si="40"/>
        <v>#REF!</v>
      </c>
      <c r="U24" s="332" t="e">
        <f t="shared" si="40"/>
        <v>#REF!</v>
      </c>
      <c r="V24" s="333" t="e">
        <f t="shared" si="23"/>
        <v>#REF!</v>
      </c>
      <c r="W24" s="329" t="e">
        <f t="shared" si="24"/>
        <v>#REF!</v>
      </c>
      <c r="X24" s="329" t="e">
        <f t="shared" si="25"/>
        <v>#REF!</v>
      </c>
      <c r="Y24" s="330" t="e">
        <f t="shared" si="41"/>
        <v>#REF!</v>
      </c>
      <c r="Z24" s="331" t="e">
        <f t="shared" si="41"/>
        <v>#REF!</v>
      </c>
      <c r="AA24" s="331" t="e">
        <f t="shared" si="41"/>
        <v>#REF!</v>
      </c>
      <c r="AB24" s="331" t="e">
        <f t="shared" si="41"/>
        <v>#REF!</v>
      </c>
      <c r="AC24" s="331" t="e">
        <f t="shared" si="41"/>
        <v>#REF!</v>
      </c>
      <c r="AD24" s="331" t="e">
        <f t="shared" si="41"/>
        <v>#REF!</v>
      </c>
      <c r="AE24" s="334" t="e">
        <f t="shared" si="41"/>
        <v>#REF!</v>
      </c>
      <c r="AF24" s="335" t="e">
        <f t="shared" si="26"/>
        <v>#REF!</v>
      </c>
      <c r="AG24" s="325" t="e">
        <f t="shared" si="5"/>
        <v>#REF!</v>
      </c>
      <c r="AH24" s="329" t="e">
        <f t="shared" si="27"/>
        <v>#REF!</v>
      </c>
      <c r="AI24" s="330" t="e">
        <f t="shared" si="42"/>
        <v>#REF!</v>
      </c>
      <c r="AJ24" s="331" t="e">
        <f t="shared" si="42"/>
        <v>#REF!</v>
      </c>
      <c r="AK24" s="331" t="e">
        <f t="shared" si="42"/>
        <v>#REF!</v>
      </c>
      <c r="AL24" s="331" t="e">
        <f t="shared" si="42"/>
        <v>#REF!</v>
      </c>
      <c r="AM24" s="331" t="e">
        <f t="shared" si="42"/>
        <v>#REF!</v>
      </c>
      <c r="AN24" s="331" t="e">
        <f t="shared" si="42"/>
        <v>#REF!</v>
      </c>
      <c r="AO24" s="334" t="e">
        <f t="shared" si="42"/>
        <v>#REF!</v>
      </c>
      <c r="AP24" s="335" t="e">
        <f t="shared" si="28"/>
        <v>#REF!</v>
      </c>
      <c r="AQ24" s="336" t="e">
        <f t="shared" si="7"/>
        <v>#REF!</v>
      </c>
      <c r="AR24" s="329" t="e">
        <f t="shared" si="29"/>
        <v>#REF!</v>
      </c>
      <c r="AS24" s="330" t="e">
        <f t="shared" si="43"/>
        <v>#REF!</v>
      </c>
      <c r="AT24" s="331" t="e">
        <f t="shared" si="43"/>
        <v>#REF!</v>
      </c>
      <c r="AU24" s="331" t="e">
        <f t="shared" si="43"/>
        <v>#REF!</v>
      </c>
      <c r="AV24" s="331" t="e">
        <f t="shared" si="43"/>
        <v>#REF!</v>
      </c>
      <c r="AW24" s="331" t="e">
        <f t="shared" si="43"/>
        <v>#REF!</v>
      </c>
      <c r="AX24" s="331" t="e">
        <f t="shared" si="43"/>
        <v>#REF!</v>
      </c>
      <c r="AY24" s="334" t="e">
        <f t="shared" si="43"/>
        <v>#REF!</v>
      </c>
      <c r="AZ24" s="335" t="e">
        <f t="shared" si="30"/>
        <v>#REF!</v>
      </c>
      <c r="BA24" s="336" t="e">
        <f t="shared" si="9"/>
        <v>#REF!</v>
      </c>
      <c r="BB24" s="329" t="e">
        <f t="shared" si="31"/>
        <v>#REF!</v>
      </c>
      <c r="BC24" s="330" t="e">
        <f t="shared" si="44"/>
        <v>#REF!</v>
      </c>
      <c r="BD24" s="331" t="e">
        <f t="shared" si="44"/>
        <v>#REF!</v>
      </c>
      <c r="BE24" s="331" t="e">
        <f t="shared" si="44"/>
        <v>#REF!</v>
      </c>
      <c r="BF24" s="331" t="e">
        <f t="shared" si="44"/>
        <v>#REF!</v>
      </c>
      <c r="BG24" s="331" t="e">
        <f t="shared" si="44"/>
        <v>#REF!</v>
      </c>
      <c r="BH24" s="331" t="e">
        <f t="shared" si="44"/>
        <v>#REF!</v>
      </c>
      <c r="BI24" s="334" t="e">
        <f t="shared" si="44"/>
        <v>#REF!</v>
      </c>
      <c r="BJ24" s="20"/>
    </row>
    <row r="25" spans="1:62" s="15" customFormat="1" ht="39" customHeight="1">
      <c r="A25" s="400" t="s">
        <v>40</v>
      </c>
      <c r="B25" s="136" t="e">
        <f t="shared" si="11"/>
        <v>#REF!</v>
      </c>
      <c r="C25" s="137" t="e">
        <f t="shared" si="12"/>
        <v>#REF!</v>
      </c>
      <c r="D25" s="138" t="e">
        <f t="shared" si="13"/>
        <v>#REF!</v>
      </c>
      <c r="E25" s="139" t="e">
        <f t="shared" si="14"/>
        <v>#REF!</v>
      </c>
      <c r="F25" s="139" t="e">
        <f t="shared" si="15"/>
        <v>#REF!</v>
      </c>
      <c r="G25" s="139" t="e">
        <f t="shared" si="16"/>
        <v>#REF!</v>
      </c>
      <c r="H25" s="139" t="e">
        <f t="shared" si="17"/>
        <v>#REF!</v>
      </c>
      <c r="I25" s="139" t="e">
        <f t="shared" si="18"/>
        <v>#REF!</v>
      </c>
      <c r="J25" s="139" t="e">
        <f t="shared" si="19"/>
        <v>#REF!</v>
      </c>
      <c r="K25" s="327" t="e">
        <f t="shared" si="20"/>
        <v>#REF!</v>
      </c>
      <c r="L25" s="328" t="e">
        <f t="shared" si="21"/>
        <v>#REF!</v>
      </c>
      <c r="M25" s="318" t="e">
        <f t="shared" si="32"/>
        <v>#REF!</v>
      </c>
      <c r="N25" s="329" t="e">
        <f t="shared" si="22"/>
        <v>#REF!</v>
      </c>
      <c r="O25" s="330" t="e">
        <f t="shared" si="40"/>
        <v>#REF!</v>
      </c>
      <c r="P25" s="331" t="e">
        <f t="shared" si="40"/>
        <v>#REF!</v>
      </c>
      <c r="Q25" s="331" t="e">
        <f t="shared" si="40"/>
        <v>#REF!</v>
      </c>
      <c r="R25" s="331" t="e">
        <f t="shared" si="40"/>
        <v>#REF!</v>
      </c>
      <c r="S25" s="331" t="e">
        <f t="shared" si="40"/>
        <v>#REF!</v>
      </c>
      <c r="T25" s="331" t="e">
        <f t="shared" si="40"/>
        <v>#REF!</v>
      </c>
      <c r="U25" s="332" t="e">
        <f t="shared" si="40"/>
        <v>#REF!</v>
      </c>
      <c r="V25" s="333" t="e">
        <f t="shared" si="23"/>
        <v>#REF!</v>
      </c>
      <c r="W25" s="329" t="e">
        <f t="shared" si="24"/>
        <v>#REF!</v>
      </c>
      <c r="X25" s="329" t="e">
        <f t="shared" si="25"/>
        <v>#REF!</v>
      </c>
      <c r="Y25" s="330" t="e">
        <f t="shared" si="41"/>
        <v>#REF!</v>
      </c>
      <c r="Z25" s="331" t="e">
        <f t="shared" si="41"/>
        <v>#REF!</v>
      </c>
      <c r="AA25" s="331" t="e">
        <f t="shared" si="41"/>
        <v>#REF!</v>
      </c>
      <c r="AB25" s="331" t="e">
        <f t="shared" si="41"/>
        <v>#REF!</v>
      </c>
      <c r="AC25" s="331" t="e">
        <f t="shared" si="41"/>
        <v>#REF!</v>
      </c>
      <c r="AD25" s="331" t="e">
        <f t="shared" si="41"/>
        <v>#REF!</v>
      </c>
      <c r="AE25" s="334" t="e">
        <f t="shared" si="41"/>
        <v>#REF!</v>
      </c>
      <c r="AF25" s="335" t="e">
        <f t="shared" si="26"/>
        <v>#REF!</v>
      </c>
      <c r="AG25" s="325" t="e">
        <f t="shared" si="5"/>
        <v>#REF!</v>
      </c>
      <c r="AH25" s="329" t="e">
        <f t="shared" si="27"/>
        <v>#REF!</v>
      </c>
      <c r="AI25" s="330" t="e">
        <f t="shared" si="42"/>
        <v>#REF!</v>
      </c>
      <c r="AJ25" s="331" t="e">
        <f t="shared" si="42"/>
        <v>#REF!</v>
      </c>
      <c r="AK25" s="331" t="e">
        <f t="shared" si="42"/>
        <v>#REF!</v>
      </c>
      <c r="AL25" s="331" t="e">
        <f t="shared" si="42"/>
        <v>#REF!</v>
      </c>
      <c r="AM25" s="331" t="e">
        <f t="shared" si="42"/>
        <v>#REF!</v>
      </c>
      <c r="AN25" s="331" t="e">
        <f t="shared" si="42"/>
        <v>#REF!</v>
      </c>
      <c r="AO25" s="334" t="e">
        <f t="shared" si="42"/>
        <v>#REF!</v>
      </c>
      <c r="AP25" s="335" t="e">
        <f t="shared" si="28"/>
        <v>#REF!</v>
      </c>
      <c r="AQ25" s="336" t="e">
        <f t="shared" si="7"/>
        <v>#REF!</v>
      </c>
      <c r="AR25" s="329" t="e">
        <f t="shared" si="29"/>
        <v>#REF!</v>
      </c>
      <c r="AS25" s="330" t="e">
        <f t="shared" si="43"/>
        <v>#REF!</v>
      </c>
      <c r="AT25" s="331" t="e">
        <f t="shared" si="43"/>
        <v>#REF!</v>
      </c>
      <c r="AU25" s="331" t="e">
        <f t="shared" si="43"/>
        <v>#REF!</v>
      </c>
      <c r="AV25" s="331" t="e">
        <f t="shared" si="43"/>
        <v>#REF!</v>
      </c>
      <c r="AW25" s="331" t="e">
        <f t="shared" si="43"/>
        <v>#REF!</v>
      </c>
      <c r="AX25" s="331" t="e">
        <f t="shared" si="43"/>
        <v>#REF!</v>
      </c>
      <c r="AY25" s="334" t="e">
        <f t="shared" si="43"/>
        <v>#REF!</v>
      </c>
      <c r="AZ25" s="335" t="e">
        <f t="shared" si="30"/>
        <v>#REF!</v>
      </c>
      <c r="BA25" s="336" t="e">
        <f t="shared" si="9"/>
        <v>#REF!</v>
      </c>
      <c r="BB25" s="329" t="e">
        <f t="shared" si="31"/>
        <v>#REF!</v>
      </c>
      <c r="BC25" s="330" t="e">
        <f t="shared" si="44"/>
        <v>#REF!</v>
      </c>
      <c r="BD25" s="331" t="e">
        <f t="shared" si="44"/>
        <v>#REF!</v>
      </c>
      <c r="BE25" s="331" t="e">
        <f t="shared" si="44"/>
        <v>#REF!</v>
      </c>
      <c r="BF25" s="331" t="e">
        <f t="shared" si="44"/>
        <v>#REF!</v>
      </c>
      <c r="BG25" s="331" t="e">
        <f t="shared" si="44"/>
        <v>#REF!</v>
      </c>
      <c r="BH25" s="331" t="e">
        <f t="shared" si="44"/>
        <v>#REF!</v>
      </c>
      <c r="BI25" s="334" t="e">
        <f t="shared" si="44"/>
        <v>#REF!</v>
      </c>
      <c r="BJ25" s="20"/>
    </row>
    <row r="26" spans="1:62" s="15" customFormat="1" ht="39" customHeight="1">
      <c r="A26" s="398" t="s">
        <v>41</v>
      </c>
      <c r="B26" s="136" t="e">
        <f t="shared" si="11"/>
        <v>#REF!</v>
      </c>
      <c r="C26" s="137" t="e">
        <f t="shared" si="12"/>
        <v>#REF!</v>
      </c>
      <c r="D26" s="138" t="e">
        <f t="shared" si="13"/>
        <v>#REF!</v>
      </c>
      <c r="E26" s="139" t="e">
        <f t="shared" si="14"/>
        <v>#REF!</v>
      </c>
      <c r="F26" s="139" t="e">
        <f t="shared" si="15"/>
        <v>#REF!</v>
      </c>
      <c r="G26" s="139" t="e">
        <f t="shared" si="16"/>
        <v>#REF!</v>
      </c>
      <c r="H26" s="139" t="e">
        <f t="shared" si="17"/>
        <v>#REF!</v>
      </c>
      <c r="I26" s="139" t="e">
        <f t="shared" si="18"/>
        <v>#REF!</v>
      </c>
      <c r="J26" s="139" t="e">
        <f t="shared" si="19"/>
        <v>#REF!</v>
      </c>
      <c r="K26" s="327" t="e">
        <f t="shared" si="20"/>
        <v>#REF!</v>
      </c>
      <c r="L26" s="328" t="e">
        <f t="shared" si="21"/>
        <v>#REF!</v>
      </c>
      <c r="M26" s="318" t="e">
        <f t="shared" si="32"/>
        <v>#REF!</v>
      </c>
      <c r="N26" s="329" t="e">
        <f t="shared" si="22"/>
        <v>#REF!</v>
      </c>
      <c r="O26" s="330" t="e">
        <f t="shared" si="40"/>
        <v>#REF!</v>
      </c>
      <c r="P26" s="331" t="e">
        <f t="shared" si="40"/>
        <v>#REF!</v>
      </c>
      <c r="Q26" s="331" t="e">
        <f t="shared" si="40"/>
        <v>#REF!</v>
      </c>
      <c r="R26" s="331" t="e">
        <f t="shared" si="40"/>
        <v>#REF!</v>
      </c>
      <c r="S26" s="331" t="e">
        <f t="shared" si="40"/>
        <v>#REF!</v>
      </c>
      <c r="T26" s="331" t="e">
        <f t="shared" si="40"/>
        <v>#REF!</v>
      </c>
      <c r="U26" s="332" t="e">
        <f t="shared" si="40"/>
        <v>#REF!</v>
      </c>
      <c r="V26" s="333" t="e">
        <f t="shared" si="23"/>
        <v>#REF!</v>
      </c>
      <c r="W26" s="329" t="e">
        <f t="shared" si="24"/>
        <v>#REF!</v>
      </c>
      <c r="X26" s="329" t="e">
        <f t="shared" si="25"/>
        <v>#REF!</v>
      </c>
      <c r="Y26" s="330" t="e">
        <f t="shared" si="41"/>
        <v>#REF!</v>
      </c>
      <c r="Z26" s="331" t="e">
        <f t="shared" si="41"/>
        <v>#REF!</v>
      </c>
      <c r="AA26" s="331" t="e">
        <f t="shared" si="41"/>
        <v>#REF!</v>
      </c>
      <c r="AB26" s="331" t="e">
        <f t="shared" si="41"/>
        <v>#REF!</v>
      </c>
      <c r="AC26" s="331" t="e">
        <f t="shared" si="41"/>
        <v>#REF!</v>
      </c>
      <c r="AD26" s="331" t="e">
        <f t="shared" si="41"/>
        <v>#REF!</v>
      </c>
      <c r="AE26" s="334" t="e">
        <f t="shared" si="41"/>
        <v>#REF!</v>
      </c>
      <c r="AF26" s="335" t="e">
        <f t="shared" si="26"/>
        <v>#REF!</v>
      </c>
      <c r="AG26" s="325" t="e">
        <f t="shared" si="5"/>
        <v>#REF!</v>
      </c>
      <c r="AH26" s="329" t="e">
        <f t="shared" si="27"/>
        <v>#REF!</v>
      </c>
      <c r="AI26" s="330" t="e">
        <f t="shared" si="42"/>
        <v>#REF!</v>
      </c>
      <c r="AJ26" s="331" t="e">
        <f t="shared" si="42"/>
        <v>#REF!</v>
      </c>
      <c r="AK26" s="331" t="e">
        <f t="shared" si="42"/>
        <v>#REF!</v>
      </c>
      <c r="AL26" s="331" t="e">
        <f t="shared" si="42"/>
        <v>#REF!</v>
      </c>
      <c r="AM26" s="331" t="e">
        <f t="shared" si="42"/>
        <v>#REF!</v>
      </c>
      <c r="AN26" s="331" t="e">
        <f t="shared" si="42"/>
        <v>#REF!</v>
      </c>
      <c r="AO26" s="334" t="e">
        <f t="shared" si="42"/>
        <v>#REF!</v>
      </c>
      <c r="AP26" s="335" t="e">
        <f t="shared" si="28"/>
        <v>#REF!</v>
      </c>
      <c r="AQ26" s="336" t="e">
        <f t="shared" si="7"/>
        <v>#REF!</v>
      </c>
      <c r="AR26" s="329" t="e">
        <f t="shared" si="29"/>
        <v>#REF!</v>
      </c>
      <c r="AS26" s="330" t="e">
        <f t="shared" si="43"/>
        <v>#REF!</v>
      </c>
      <c r="AT26" s="331" t="e">
        <f t="shared" si="43"/>
        <v>#REF!</v>
      </c>
      <c r="AU26" s="331" t="e">
        <f t="shared" si="43"/>
        <v>#REF!</v>
      </c>
      <c r="AV26" s="331" t="e">
        <f t="shared" si="43"/>
        <v>#REF!</v>
      </c>
      <c r="AW26" s="331" t="e">
        <f t="shared" si="43"/>
        <v>#REF!</v>
      </c>
      <c r="AX26" s="331" t="e">
        <f t="shared" si="43"/>
        <v>#REF!</v>
      </c>
      <c r="AY26" s="334" t="e">
        <f t="shared" si="43"/>
        <v>#REF!</v>
      </c>
      <c r="AZ26" s="335" t="e">
        <f t="shared" si="30"/>
        <v>#REF!</v>
      </c>
      <c r="BA26" s="336" t="e">
        <f t="shared" si="9"/>
        <v>#REF!</v>
      </c>
      <c r="BB26" s="329" t="e">
        <f t="shared" si="31"/>
        <v>#REF!</v>
      </c>
      <c r="BC26" s="330" t="e">
        <f t="shared" si="44"/>
        <v>#REF!</v>
      </c>
      <c r="BD26" s="331" t="e">
        <f t="shared" si="44"/>
        <v>#REF!</v>
      </c>
      <c r="BE26" s="331" t="e">
        <f t="shared" si="44"/>
        <v>#REF!</v>
      </c>
      <c r="BF26" s="331" t="e">
        <f t="shared" si="44"/>
        <v>#REF!</v>
      </c>
      <c r="BG26" s="331" t="e">
        <f t="shared" si="44"/>
        <v>#REF!</v>
      </c>
      <c r="BH26" s="331" t="e">
        <f t="shared" si="44"/>
        <v>#REF!</v>
      </c>
      <c r="BI26" s="334" t="e">
        <f t="shared" si="44"/>
        <v>#REF!</v>
      </c>
      <c r="BJ26" s="20"/>
    </row>
    <row r="27" spans="1:62" s="15" customFormat="1" ht="39" customHeight="1">
      <c r="A27" s="398" t="s">
        <v>42</v>
      </c>
      <c r="B27" s="136" t="e">
        <f t="shared" si="11"/>
        <v>#REF!</v>
      </c>
      <c r="C27" s="137" t="e">
        <f t="shared" si="12"/>
        <v>#REF!</v>
      </c>
      <c r="D27" s="138" t="e">
        <f t="shared" si="13"/>
        <v>#REF!</v>
      </c>
      <c r="E27" s="139" t="e">
        <f t="shared" si="14"/>
        <v>#REF!</v>
      </c>
      <c r="F27" s="139" t="e">
        <f t="shared" si="15"/>
        <v>#REF!</v>
      </c>
      <c r="G27" s="139" t="e">
        <f t="shared" si="16"/>
        <v>#REF!</v>
      </c>
      <c r="H27" s="139" t="e">
        <f t="shared" si="17"/>
        <v>#REF!</v>
      </c>
      <c r="I27" s="139" t="e">
        <f t="shared" si="18"/>
        <v>#REF!</v>
      </c>
      <c r="J27" s="139" t="e">
        <f t="shared" si="19"/>
        <v>#REF!</v>
      </c>
      <c r="K27" s="327" t="e">
        <f t="shared" si="20"/>
        <v>#REF!</v>
      </c>
      <c r="L27" s="328" t="e">
        <f t="shared" si="21"/>
        <v>#REF!</v>
      </c>
      <c r="M27" s="318" t="e">
        <f t="shared" si="32"/>
        <v>#REF!</v>
      </c>
      <c r="N27" s="329" t="e">
        <f t="shared" si="22"/>
        <v>#REF!</v>
      </c>
      <c r="O27" s="330" t="e">
        <f t="shared" si="40"/>
        <v>#REF!</v>
      </c>
      <c r="P27" s="331" t="e">
        <f t="shared" si="40"/>
        <v>#REF!</v>
      </c>
      <c r="Q27" s="331" t="e">
        <f t="shared" si="40"/>
        <v>#REF!</v>
      </c>
      <c r="R27" s="331" t="e">
        <f t="shared" si="40"/>
        <v>#REF!</v>
      </c>
      <c r="S27" s="331" t="e">
        <f t="shared" si="40"/>
        <v>#REF!</v>
      </c>
      <c r="T27" s="331" t="e">
        <f t="shared" si="40"/>
        <v>#REF!</v>
      </c>
      <c r="U27" s="332" t="e">
        <f t="shared" si="40"/>
        <v>#REF!</v>
      </c>
      <c r="V27" s="333" t="e">
        <f t="shared" si="23"/>
        <v>#REF!</v>
      </c>
      <c r="W27" s="329" t="e">
        <f t="shared" si="24"/>
        <v>#REF!</v>
      </c>
      <c r="X27" s="329" t="e">
        <f t="shared" si="25"/>
        <v>#REF!</v>
      </c>
      <c r="Y27" s="330" t="e">
        <f t="shared" si="41"/>
        <v>#REF!</v>
      </c>
      <c r="Z27" s="331" t="e">
        <f t="shared" si="41"/>
        <v>#REF!</v>
      </c>
      <c r="AA27" s="331" t="e">
        <f t="shared" si="41"/>
        <v>#REF!</v>
      </c>
      <c r="AB27" s="331" t="e">
        <f t="shared" si="41"/>
        <v>#REF!</v>
      </c>
      <c r="AC27" s="331" t="e">
        <f t="shared" si="41"/>
        <v>#REF!</v>
      </c>
      <c r="AD27" s="331" t="e">
        <f t="shared" si="41"/>
        <v>#REF!</v>
      </c>
      <c r="AE27" s="334" t="e">
        <f t="shared" si="41"/>
        <v>#REF!</v>
      </c>
      <c r="AF27" s="335" t="e">
        <f t="shared" si="26"/>
        <v>#REF!</v>
      </c>
      <c r="AG27" s="325" t="e">
        <f t="shared" si="5"/>
        <v>#REF!</v>
      </c>
      <c r="AH27" s="329" t="e">
        <f t="shared" si="27"/>
        <v>#REF!</v>
      </c>
      <c r="AI27" s="330" t="e">
        <f t="shared" si="42"/>
        <v>#REF!</v>
      </c>
      <c r="AJ27" s="331" t="e">
        <f t="shared" si="42"/>
        <v>#REF!</v>
      </c>
      <c r="AK27" s="331" t="e">
        <f t="shared" si="42"/>
        <v>#REF!</v>
      </c>
      <c r="AL27" s="331" t="e">
        <f t="shared" si="42"/>
        <v>#REF!</v>
      </c>
      <c r="AM27" s="331" t="e">
        <f t="shared" si="42"/>
        <v>#REF!</v>
      </c>
      <c r="AN27" s="331" t="e">
        <f t="shared" si="42"/>
        <v>#REF!</v>
      </c>
      <c r="AO27" s="334" t="e">
        <f t="shared" si="42"/>
        <v>#REF!</v>
      </c>
      <c r="AP27" s="335" t="e">
        <f t="shared" si="28"/>
        <v>#REF!</v>
      </c>
      <c r="AQ27" s="336" t="e">
        <f t="shared" si="7"/>
        <v>#REF!</v>
      </c>
      <c r="AR27" s="329" t="e">
        <f t="shared" si="29"/>
        <v>#REF!</v>
      </c>
      <c r="AS27" s="330" t="e">
        <f t="shared" si="43"/>
        <v>#REF!</v>
      </c>
      <c r="AT27" s="331" t="e">
        <f t="shared" si="43"/>
        <v>#REF!</v>
      </c>
      <c r="AU27" s="331" t="e">
        <f t="shared" si="43"/>
        <v>#REF!</v>
      </c>
      <c r="AV27" s="331" t="e">
        <f t="shared" si="43"/>
        <v>#REF!</v>
      </c>
      <c r="AW27" s="331" t="e">
        <f t="shared" si="43"/>
        <v>#REF!</v>
      </c>
      <c r="AX27" s="331" t="e">
        <f t="shared" si="43"/>
        <v>#REF!</v>
      </c>
      <c r="AY27" s="334" t="e">
        <f t="shared" si="43"/>
        <v>#REF!</v>
      </c>
      <c r="AZ27" s="335" t="e">
        <f t="shared" si="30"/>
        <v>#REF!</v>
      </c>
      <c r="BA27" s="336" t="e">
        <f t="shared" si="9"/>
        <v>#REF!</v>
      </c>
      <c r="BB27" s="329" t="e">
        <f t="shared" si="31"/>
        <v>#REF!</v>
      </c>
      <c r="BC27" s="330" t="e">
        <f t="shared" si="44"/>
        <v>#REF!</v>
      </c>
      <c r="BD27" s="331" t="e">
        <f t="shared" si="44"/>
        <v>#REF!</v>
      </c>
      <c r="BE27" s="331" t="e">
        <f t="shared" si="44"/>
        <v>#REF!</v>
      </c>
      <c r="BF27" s="331" t="e">
        <f t="shared" si="44"/>
        <v>#REF!</v>
      </c>
      <c r="BG27" s="331" t="e">
        <f t="shared" si="44"/>
        <v>#REF!</v>
      </c>
      <c r="BH27" s="331" t="e">
        <f t="shared" si="44"/>
        <v>#REF!</v>
      </c>
      <c r="BI27" s="334" t="e">
        <f t="shared" si="44"/>
        <v>#REF!</v>
      </c>
      <c r="BJ27" s="20"/>
    </row>
    <row r="28" spans="1:62" s="15" customFormat="1" ht="39" customHeight="1">
      <c r="A28" s="400" t="s">
        <v>52</v>
      </c>
      <c r="B28" s="136" t="e">
        <f t="shared" si="11"/>
        <v>#REF!</v>
      </c>
      <c r="C28" s="137" t="e">
        <f t="shared" si="12"/>
        <v>#REF!</v>
      </c>
      <c r="D28" s="138" t="e">
        <f t="shared" si="13"/>
        <v>#REF!</v>
      </c>
      <c r="E28" s="139" t="e">
        <f t="shared" si="14"/>
        <v>#REF!</v>
      </c>
      <c r="F28" s="139" t="e">
        <f t="shared" si="15"/>
        <v>#REF!</v>
      </c>
      <c r="G28" s="139" t="e">
        <f t="shared" si="16"/>
        <v>#REF!</v>
      </c>
      <c r="H28" s="139" t="e">
        <f t="shared" si="17"/>
        <v>#REF!</v>
      </c>
      <c r="I28" s="139" t="e">
        <f t="shared" si="18"/>
        <v>#REF!</v>
      </c>
      <c r="J28" s="139" t="e">
        <f t="shared" si="19"/>
        <v>#REF!</v>
      </c>
      <c r="K28" s="327" t="e">
        <f t="shared" si="20"/>
        <v>#REF!</v>
      </c>
      <c r="L28" s="328" t="e">
        <f t="shared" si="21"/>
        <v>#REF!</v>
      </c>
      <c r="M28" s="318" t="e">
        <f t="shared" si="32"/>
        <v>#REF!</v>
      </c>
      <c r="N28" s="329" t="e">
        <f t="shared" si="22"/>
        <v>#REF!</v>
      </c>
      <c r="O28" s="330" t="e">
        <f t="shared" si="40"/>
        <v>#REF!</v>
      </c>
      <c r="P28" s="331" t="e">
        <f t="shared" si="40"/>
        <v>#REF!</v>
      </c>
      <c r="Q28" s="331" t="e">
        <f t="shared" si="40"/>
        <v>#REF!</v>
      </c>
      <c r="R28" s="331" t="e">
        <f t="shared" si="40"/>
        <v>#REF!</v>
      </c>
      <c r="S28" s="331" t="e">
        <f t="shared" si="40"/>
        <v>#REF!</v>
      </c>
      <c r="T28" s="331" t="e">
        <f t="shared" si="40"/>
        <v>#REF!</v>
      </c>
      <c r="U28" s="332" t="e">
        <f t="shared" si="40"/>
        <v>#REF!</v>
      </c>
      <c r="V28" s="333" t="e">
        <f t="shared" si="23"/>
        <v>#REF!</v>
      </c>
      <c r="W28" s="329" t="e">
        <f t="shared" si="24"/>
        <v>#REF!</v>
      </c>
      <c r="X28" s="329" t="e">
        <f t="shared" si="25"/>
        <v>#REF!</v>
      </c>
      <c r="Y28" s="330" t="e">
        <f t="shared" si="41"/>
        <v>#REF!</v>
      </c>
      <c r="Z28" s="331" t="e">
        <f t="shared" si="41"/>
        <v>#REF!</v>
      </c>
      <c r="AA28" s="331" t="e">
        <f t="shared" si="41"/>
        <v>#REF!</v>
      </c>
      <c r="AB28" s="331" t="e">
        <f t="shared" si="41"/>
        <v>#REF!</v>
      </c>
      <c r="AC28" s="331" t="e">
        <f t="shared" si="41"/>
        <v>#REF!</v>
      </c>
      <c r="AD28" s="331" t="e">
        <f t="shared" si="41"/>
        <v>#REF!</v>
      </c>
      <c r="AE28" s="334" t="e">
        <f t="shared" si="41"/>
        <v>#REF!</v>
      </c>
      <c r="AF28" s="335" t="e">
        <f t="shared" si="26"/>
        <v>#REF!</v>
      </c>
      <c r="AG28" s="325" t="e">
        <f t="shared" si="5"/>
        <v>#REF!</v>
      </c>
      <c r="AH28" s="329" t="e">
        <f t="shared" si="27"/>
        <v>#REF!</v>
      </c>
      <c r="AI28" s="330" t="e">
        <f t="shared" si="42"/>
        <v>#REF!</v>
      </c>
      <c r="AJ28" s="331" t="e">
        <f t="shared" si="42"/>
        <v>#REF!</v>
      </c>
      <c r="AK28" s="331" t="e">
        <f t="shared" si="42"/>
        <v>#REF!</v>
      </c>
      <c r="AL28" s="331" t="e">
        <f t="shared" si="42"/>
        <v>#REF!</v>
      </c>
      <c r="AM28" s="331" t="e">
        <f t="shared" si="42"/>
        <v>#REF!</v>
      </c>
      <c r="AN28" s="331" t="e">
        <f t="shared" si="42"/>
        <v>#REF!</v>
      </c>
      <c r="AO28" s="334" t="e">
        <f t="shared" si="42"/>
        <v>#REF!</v>
      </c>
      <c r="AP28" s="335" t="e">
        <f t="shared" si="28"/>
        <v>#REF!</v>
      </c>
      <c r="AQ28" s="336" t="e">
        <f t="shared" si="7"/>
        <v>#REF!</v>
      </c>
      <c r="AR28" s="329" t="e">
        <f t="shared" si="29"/>
        <v>#REF!</v>
      </c>
      <c r="AS28" s="330" t="e">
        <f t="shared" si="43"/>
        <v>#REF!</v>
      </c>
      <c r="AT28" s="331" t="e">
        <f t="shared" si="43"/>
        <v>#REF!</v>
      </c>
      <c r="AU28" s="331" t="e">
        <f t="shared" si="43"/>
        <v>#REF!</v>
      </c>
      <c r="AV28" s="331" t="e">
        <f t="shared" si="43"/>
        <v>#REF!</v>
      </c>
      <c r="AW28" s="331" t="e">
        <f t="shared" si="43"/>
        <v>#REF!</v>
      </c>
      <c r="AX28" s="331" t="e">
        <f t="shared" si="43"/>
        <v>#REF!</v>
      </c>
      <c r="AY28" s="334" t="e">
        <f t="shared" si="43"/>
        <v>#REF!</v>
      </c>
      <c r="AZ28" s="335" t="e">
        <f t="shared" si="30"/>
        <v>#REF!</v>
      </c>
      <c r="BA28" s="336" t="e">
        <f t="shared" si="9"/>
        <v>#REF!</v>
      </c>
      <c r="BB28" s="329" t="e">
        <f t="shared" si="31"/>
        <v>#REF!</v>
      </c>
      <c r="BC28" s="330" t="e">
        <f t="shared" si="44"/>
        <v>#REF!</v>
      </c>
      <c r="BD28" s="331" t="e">
        <f t="shared" si="44"/>
        <v>#REF!</v>
      </c>
      <c r="BE28" s="331" t="e">
        <f t="shared" si="44"/>
        <v>#REF!</v>
      </c>
      <c r="BF28" s="331" t="e">
        <f t="shared" si="44"/>
        <v>#REF!</v>
      </c>
      <c r="BG28" s="331" t="e">
        <f t="shared" si="44"/>
        <v>#REF!</v>
      </c>
      <c r="BH28" s="331" t="e">
        <f t="shared" si="44"/>
        <v>#REF!</v>
      </c>
      <c r="BI28" s="334" t="e">
        <f t="shared" si="44"/>
        <v>#REF!</v>
      </c>
      <c r="BJ28" s="20"/>
    </row>
    <row r="29" spans="1:62" s="15" customFormat="1" ht="39" customHeight="1">
      <c r="A29" s="400" t="s">
        <v>43</v>
      </c>
      <c r="B29" s="136" t="e">
        <f t="shared" si="11"/>
        <v>#REF!</v>
      </c>
      <c r="C29" s="137" t="e">
        <f t="shared" si="12"/>
        <v>#REF!</v>
      </c>
      <c r="D29" s="138" t="e">
        <f t="shared" si="13"/>
        <v>#REF!</v>
      </c>
      <c r="E29" s="139" t="e">
        <f t="shared" si="14"/>
        <v>#REF!</v>
      </c>
      <c r="F29" s="139" t="e">
        <f t="shared" si="15"/>
        <v>#REF!</v>
      </c>
      <c r="G29" s="139" t="e">
        <f t="shared" si="16"/>
        <v>#REF!</v>
      </c>
      <c r="H29" s="139" t="e">
        <f t="shared" si="17"/>
        <v>#REF!</v>
      </c>
      <c r="I29" s="139" t="e">
        <f t="shared" si="18"/>
        <v>#REF!</v>
      </c>
      <c r="J29" s="139" t="e">
        <f t="shared" si="19"/>
        <v>#REF!</v>
      </c>
      <c r="K29" s="327" t="e">
        <f t="shared" si="20"/>
        <v>#REF!</v>
      </c>
      <c r="L29" s="328" t="e">
        <f t="shared" si="21"/>
        <v>#REF!</v>
      </c>
      <c r="M29" s="318" t="e">
        <f t="shared" si="32"/>
        <v>#REF!</v>
      </c>
      <c r="N29" s="329" t="e">
        <f t="shared" si="22"/>
        <v>#REF!</v>
      </c>
      <c r="O29" s="330" t="e">
        <f t="shared" si="40"/>
        <v>#REF!</v>
      </c>
      <c r="P29" s="331" t="e">
        <f t="shared" si="40"/>
        <v>#REF!</v>
      </c>
      <c r="Q29" s="331" t="e">
        <f t="shared" si="40"/>
        <v>#REF!</v>
      </c>
      <c r="R29" s="331" t="e">
        <f t="shared" si="40"/>
        <v>#REF!</v>
      </c>
      <c r="S29" s="331" t="e">
        <f t="shared" si="40"/>
        <v>#REF!</v>
      </c>
      <c r="T29" s="331" t="e">
        <f t="shared" si="40"/>
        <v>#REF!</v>
      </c>
      <c r="U29" s="332" t="e">
        <f t="shared" si="40"/>
        <v>#REF!</v>
      </c>
      <c r="V29" s="333" t="e">
        <f t="shared" si="23"/>
        <v>#REF!</v>
      </c>
      <c r="W29" s="329" t="e">
        <f t="shared" si="24"/>
        <v>#REF!</v>
      </c>
      <c r="X29" s="329" t="e">
        <f t="shared" si="25"/>
        <v>#REF!</v>
      </c>
      <c r="Y29" s="330" t="e">
        <f t="shared" si="41"/>
        <v>#REF!</v>
      </c>
      <c r="Z29" s="331" t="e">
        <f t="shared" si="41"/>
        <v>#REF!</v>
      </c>
      <c r="AA29" s="331" t="e">
        <f t="shared" si="41"/>
        <v>#REF!</v>
      </c>
      <c r="AB29" s="331" t="e">
        <f t="shared" si="41"/>
        <v>#REF!</v>
      </c>
      <c r="AC29" s="331" t="e">
        <f t="shared" si="41"/>
        <v>#REF!</v>
      </c>
      <c r="AD29" s="331" t="e">
        <f t="shared" si="41"/>
        <v>#REF!</v>
      </c>
      <c r="AE29" s="334" t="e">
        <f t="shared" si="41"/>
        <v>#REF!</v>
      </c>
      <c r="AF29" s="335" t="e">
        <f t="shared" si="26"/>
        <v>#REF!</v>
      </c>
      <c r="AG29" s="325" t="e">
        <f t="shared" si="5"/>
        <v>#REF!</v>
      </c>
      <c r="AH29" s="329" t="e">
        <f t="shared" si="27"/>
        <v>#REF!</v>
      </c>
      <c r="AI29" s="330" t="e">
        <f t="shared" si="42"/>
        <v>#REF!</v>
      </c>
      <c r="AJ29" s="331" t="e">
        <f t="shared" si="42"/>
        <v>#REF!</v>
      </c>
      <c r="AK29" s="331" t="e">
        <f t="shared" si="42"/>
        <v>#REF!</v>
      </c>
      <c r="AL29" s="331" t="e">
        <f t="shared" si="42"/>
        <v>#REF!</v>
      </c>
      <c r="AM29" s="331" t="e">
        <f t="shared" si="42"/>
        <v>#REF!</v>
      </c>
      <c r="AN29" s="331" t="e">
        <f t="shared" si="42"/>
        <v>#REF!</v>
      </c>
      <c r="AO29" s="334" t="e">
        <f t="shared" si="42"/>
        <v>#REF!</v>
      </c>
      <c r="AP29" s="335" t="e">
        <f t="shared" si="28"/>
        <v>#REF!</v>
      </c>
      <c r="AQ29" s="336" t="e">
        <f t="shared" si="7"/>
        <v>#REF!</v>
      </c>
      <c r="AR29" s="329" t="e">
        <f t="shared" si="29"/>
        <v>#REF!</v>
      </c>
      <c r="AS29" s="330" t="e">
        <f t="shared" si="43"/>
        <v>#REF!</v>
      </c>
      <c r="AT29" s="331" t="e">
        <f t="shared" si="43"/>
        <v>#REF!</v>
      </c>
      <c r="AU29" s="331" t="e">
        <f t="shared" si="43"/>
        <v>#REF!</v>
      </c>
      <c r="AV29" s="331" t="e">
        <f t="shared" si="43"/>
        <v>#REF!</v>
      </c>
      <c r="AW29" s="331" t="e">
        <f t="shared" si="43"/>
        <v>#REF!</v>
      </c>
      <c r="AX29" s="331" t="e">
        <f t="shared" si="43"/>
        <v>#REF!</v>
      </c>
      <c r="AY29" s="334" t="e">
        <f t="shared" si="43"/>
        <v>#REF!</v>
      </c>
      <c r="AZ29" s="335" t="e">
        <f t="shared" si="30"/>
        <v>#REF!</v>
      </c>
      <c r="BA29" s="336" t="e">
        <f t="shared" si="9"/>
        <v>#REF!</v>
      </c>
      <c r="BB29" s="329" t="e">
        <f t="shared" si="31"/>
        <v>#REF!</v>
      </c>
      <c r="BC29" s="330" t="e">
        <f t="shared" si="44"/>
        <v>#REF!</v>
      </c>
      <c r="BD29" s="331" t="e">
        <f t="shared" si="44"/>
        <v>#REF!</v>
      </c>
      <c r="BE29" s="331" t="e">
        <f t="shared" si="44"/>
        <v>#REF!</v>
      </c>
      <c r="BF29" s="331" t="e">
        <f t="shared" si="44"/>
        <v>#REF!</v>
      </c>
      <c r="BG29" s="331" t="e">
        <f t="shared" si="44"/>
        <v>#REF!</v>
      </c>
      <c r="BH29" s="331" t="e">
        <f t="shared" si="44"/>
        <v>#REF!</v>
      </c>
      <c r="BI29" s="334" t="e">
        <f t="shared" si="44"/>
        <v>#REF!</v>
      </c>
      <c r="BJ29" s="20"/>
    </row>
    <row r="30" spans="1:62" s="15" customFormat="1" ht="39" customHeight="1">
      <c r="A30" s="400" t="s">
        <v>44</v>
      </c>
      <c r="B30" s="136" t="e">
        <f t="shared" si="11"/>
        <v>#REF!</v>
      </c>
      <c r="C30" s="137" t="e">
        <f t="shared" si="12"/>
        <v>#REF!</v>
      </c>
      <c r="D30" s="138" t="e">
        <f t="shared" si="13"/>
        <v>#REF!</v>
      </c>
      <c r="E30" s="139" t="e">
        <f t="shared" si="14"/>
        <v>#REF!</v>
      </c>
      <c r="F30" s="139" t="e">
        <f t="shared" si="15"/>
        <v>#REF!</v>
      </c>
      <c r="G30" s="139" t="e">
        <f t="shared" si="16"/>
        <v>#REF!</v>
      </c>
      <c r="H30" s="139" t="e">
        <f t="shared" si="17"/>
        <v>#REF!</v>
      </c>
      <c r="I30" s="139" t="e">
        <f t="shared" si="18"/>
        <v>#REF!</v>
      </c>
      <c r="J30" s="139" t="e">
        <f t="shared" si="19"/>
        <v>#REF!</v>
      </c>
      <c r="K30" s="327" t="e">
        <f t="shared" si="20"/>
        <v>#REF!</v>
      </c>
      <c r="L30" s="328" t="e">
        <f t="shared" si="21"/>
        <v>#REF!</v>
      </c>
      <c r="M30" s="318" t="e">
        <f t="shared" si="32"/>
        <v>#REF!</v>
      </c>
      <c r="N30" s="329" t="e">
        <f t="shared" si="22"/>
        <v>#REF!</v>
      </c>
      <c r="O30" s="330" t="e">
        <f t="shared" si="40"/>
        <v>#REF!</v>
      </c>
      <c r="P30" s="331" t="e">
        <f t="shared" si="40"/>
        <v>#REF!</v>
      </c>
      <c r="Q30" s="331" t="e">
        <f t="shared" si="40"/>
        <v>#REF!</v>
      </c>
      <c r="R30" s="331" t="e">
        <f t="shared" si="40"/>
        <v>#REF!</v>
      </c>
      <c r="S30" s="331" t="e">
        <f t="shared" si="40"/>
        <v>#REF!</v>
      </c>
      <c r="T30" s="331" t="e">
        <f t="shared" si="40"/>
        <v>#REF!</v>
      </c>
      <c r="U30" s="332" t="e">
        <f t="shared" si="40"/>
        <v>#REF!</v>
      </c>
      <c r="V30" s="333" t="e">
        <f t="shared" si="23"/>
        <v>#REF!</v>
      </c>
      <c r="W30" s="329" t="e">
        <f t="shared" si="24"/>
        <v>#REF!</v>
      </c>
      <c r="X30" s="329" t="e">
        <f t="shared" si="25"/>
        <v>#REF!</v>
      </c>
      <c r="Y30" s="330" t="e">
        <f t="shared" si="41"/>
        <v>#REF!</v>
      </c>
      <c r="Z30" s="331" t="e">
        <f t="shared" si="41"/>
        <v>#REF!</v>
      </c>
      <c r="AA30" s="331" t="e">
        <f t="shared" si="41"/>
        <v>#REF!</v>
      </c>
      <c r="AB30" s="331" t="e">
        <f t="shared" si="41"/>
        <v>#REF!</v>
      </c>
      <c r="AC30" s="331" t="e">
        <f t="shared" si="41"/>
        <v>#REF!</v>
      </c>
      <c r="AD30" s="331" t="e">
        <f t="shared" si="41"/>
        <v>#REF!</v>
      </c>
      <c r="AE30" s="334" t="e">
        <f t="shared" si="41"/>
        <v>#REF!</v>
      </c>
      <c r="AF30" s="335" t="e">
        <f t="shared" si="26"/>
        <v>#REF!</v>
      </c>
      <c r="AG30" s="325" t="e">
        <f t="shared" si="5"/>
        <v>#REF!</v>
      </c>
      <c r="AH30" s="329" t="e">
        <f t="shared" si="27"/>
        <v>#REF!</v>
      </c>
      <c r="AI30" s="330" t="e">
        <f t="shared" si="42"/>
        <v>#REF!</v>
      </c>
      <c r="AJ30" s="331" t="e">
        <f t="shared" si="42"/>
        <v>#REF!</v>
      </c>
      <c r="AK30" s="331" t="e">
        <f t="shared" si="42"/>
        <v>#REF!</v>
      </c>
      <c r="AL30" s="331" t="e">
        <f t="shared" si="42"/>
        <v>#REF!</v>
      </c>
      <c r="AM30" s="331" t="e">
        <f t="shared" si="42"/>
        <v>#REF!</v>
      </c>
      <c r="AN30" s="331" t="e">
        <f t="shared" si="42"/>
        <v>#REF!</v>
      </c>
      <c r="AO30" s="334" t="e">
        <f t="shared" si="42"/>
        <v>#REF!</v>
      </c>
      <c r="AP30" s="335" t="e">
        <f t="shared" si="28"/>
        <v>#REF!</v>
      </c>
      <c r="AQ30" s="336" t="e">
        <f t="shared" si="7"/>
        <v>#REF!</v>
      </c>
      <c r="AR30" s="329" t="e">
        <f t="shared" si="29"/>
        <v>#REF!</v>
      </c>
      <c r="AS30" s="330" t="e">
        <f t="shared" si="43"/>
        <v>#REF!</v>
      </c>
      <c r="AT30" s="331" t="e">
        <f t="shared" si="43"/>
        <v>#REF!</v>
      </c>
      <c r="AU30" s="331" t="e">
        <f t="shared" si="43"/>
        <v>#REF!</v>
      </c>
      <c r="AV30" s="331" t="e">
        <f t="shared" si="43"/>
        <v>#REF!</v>
      </c>
      <c r="AW30" s="331" t="e">
        <f t="shared" si="43"/>
        <v>#REF!</v>
      </c>
      <c r="AX30" s="331" t="e">
        <f t="shared" si="43"/>
        <v>#REF!</v>
      </c>
      <c r="AY30" s="334" t="e">
        <f t="shared" si="43"/>
        <v>#REF!</v>
      </c>
      <c r="AZ30" s="335" t="e">
        <f t="shared" si="30"/>
        <v>#REF!</v>
      </c>
      <c r="BA30" s="336" t="e">
        <f t="shared" si="9"/>
        <v>#REF!</v>
      </c>
      <c r="BB30" s="329" t="e">
        <f t="shared" si="31"/>
        <v>#REF!</v>
      </c>
      <c r="BC30" s="330" t="e">
        <f t="shared" si="44"/>
        <v>#REF!</v>
      </c>
      <c r="BD30" s="331" t="e">
        <f t="shared" si="44"/>
        <v>#REF!</v>
      </c>
      <c r="BE30" s="331" t="e">
        <f t="shared" si="44"/>
        <v>#REF!</v>
      </c>
      <c r="BF30" s="331" t="e">
        <f t="shared" si="44"/>
        <v>#REF!</v>
      </c>
      <c r="BG30" s="331" t="e">
        <f t="shared" si="44"/>
        <v>#REF!</v>
      </c>
      <c r="BH30" s="331" t="e">
        <f t="shared" si="44"/>
        <v>#REF!</v>
      </c>
      <c r="BI30" s="334" t="e">
        <f t="shared" si="44"/>
        <v>#REF!</v>
      </c>
      <c r="BJ30" s="20"/>
    </row>
    <row r="31" spans="1:62" s="15" customFormat="1" ht="39" customHeight="1">
      <c r="A31" s="399" t="s">
        <v>53</v>
      </c>
      <c r="B31" s="136" t="e">
        <f t="shared" si="11"/>
        <v>#REF!</v>
      </c>
      <c r="C31" s="137" t="e">
        <f t="shared" si="12"/>
        <v>#REF!</v>
      </c>
      <c r="D31" s="138" t="e">
        <f t="shared" si="13"/>
        <v>#REF!</v>
      </c>
      <c r="E31" s="139" t="e">
        <f t="shared" si="14"/>
        <v>#REF!</v>
      </c>
      <c r="F31" s="139" t="e">
        <f t="shared" si="15"/>
        <v>#REF!</v>
      </c>
      <c r="G31" s="139" t="e">
        <f t="shared" si="16"/>
        <v>#REF!</v>
      </c>
      <c r="H31" s="139" t="e">
        <f t="shared" si="17"/>
        <v>#REF!</v>
      </c>
      <c r="I31" s="139" t="e">
        <f t="shared" si="18"/>
        <v>#REF!</v>
      </c>
      <c r="J31" s="139" t="e">
        <f t="shared" si="19"/>
        <v>#REF!</v>
      </c>
      <c r="K31" s="327" t="e">
        <f t="shared" si="20"/>
        <v>#REF!</v>
      </c>
      <c r="L31" s="328" t="e">
        <f t="shared" si="21"/>
        <v>#REF!</v>
      </c>
      <c r="M31" s="318" t="e">
        <f t="shared" si="32"/>
        <v>#REF!</v>
      </c>
      <c r="N31" s="329" t="e">
        <f t="shared" si="22"/>
        <v>#REF!</v>
      </c>
      <c r="O31" s="330" t="e">
        <f t="shared" si="40"/>
        <v>#REF!</v>
      </c>
      <c r="P31" s="331" t="e">
        <f t="shared" si="40"/>
        <v>#REF!</v>
      </c>
      <c r="Q31" s="331" t="e">
        <f t="shared" si="40"/>
        <v>#REF!</v>
      </c>
      <c r="R31" s="331" t="e">
        <f t="shared" si="40"/>
        <v>#REF!</v>
      </c>
      <c r="S31" s="331" t="e">
        <f t="shared" si="40"/>
        <v>#REF!</v>
      </c>
      <c r="T31" s="331" t="e">
        <f t="shared" si="40"/>
        <v>#REF!</v>
      </c>
      <c r="U31" s="332" t="e">
        <f t="shared" si="40"/>
        <v>#REF!</v>
      </c>
      <c r="V31" s="333" t="e">
        <f t="shared" si="23"/>
        <v>#REF!</v>
      </c>
      <c r="W31" s="329" t="e">
        <f t="shared" si="24"/>
        <v>#REF!</v>
      </c>
      <c r="X31" s="329" t="e">
        <f t="shared" si="25"/>
        <v>#REF!</v>
      </c>
      <c r="Y31" s="330" t="e">
        <f t="shared" si="41"/>
        <v>#REF!</v>
      </c>
      <c r="Z31" s="331" t="e">
        <f t="shared" si="41"/>
        <v>#REF!</v>
      </c>
      <c r="AA31" s="331" t="e">
        <f t="shared" si="41"/>
        <v>#REF!</v>
      </c>
      <c r="AB31" s="331" t="e">
        <f t="shared" si="41"/>
        <v>#REF!</v>
      </c>
      <c r="AC31" s="331" t="e">
        <f t="shared" si="41"/>
        <v>#REF!</v>
      </c>
      <c r="AD31" s="331" t="e">
        <f t="shared" si="41"/>
        <v>#REF!</v>
      </c>
      <c r="AE31" s="334" t="e">
        <f t="shared" si="41"/>
        <v>#REF!</v>
      </c>
      <c r="AF31" s="335" t="e">
        <f t="shared" si="26"/>
        <v>#REF!</v>
      </c>
      <c r="AG31" s="325" t="e">
        <f t="shared" si="5"/>
        <v>#REF!</v>
      </c>
      <c r="AH31" s="329" t="e">
        <f t="shared" si="27"/>
        <v>#REF!</v>
      </c>
      <c r="AI31" s="330" t="e">
        <f t="shared" si="42"/>
        <v>#REF!</v>
      </c>
      <c r="AJ31" s="331" t="e">
        <f t="shared" si="42"/>
        <v>#REF!</v>
      </c>
      <c r="AK31" s="331" t="e">
        <f t="shared" si="42"/>
        <v>#REF!</v>
      </c>
      <c r="AL31" s="331" t="e">
        <f t="shared" si="42"/>
        <v>#REF!</v>
      </c>
      <c r="AM31" s="331" t="e">
        <f t="shared" si="42"/>
        <v>#REF!</v>
      </c>
      <c r="AN31" s="331" t="e">
        <f t="shared" si="42"/>
        <v>#REF!</v>
      </c>
      <c r="AO31" s="334" t="e">
        <f t="shared" si="42"/>
        <v>#REF!</v>
      </c>
      <c r="AP31" s="335" t="e">
        <f t="shared" si="28"/>
        <v>#REF!</v>
      </c>
      <c r="AQ31" s="336" t="e">
        <f t="shared" si="7"/>
        <v>#REF!</v>
      </c>
      <c r="AR31" s="329" t="e">
        <f t="shared" si="29"/>
        <v>#REF!</v>
      </c>
      <c r="AS31" s="330" t="e">
        <f t="shared" si="43"/>
        <v>#REF!</v>
      </c>
      <c r="AT31" s="331" t="e">
        <f t="shared" si="43"/>
        <v>#REF!</v>
      </c>
      <c r="AU31" s="331" t="e">
        <f t="shared" si="43"/>
        <v>#REF!</v>
      </c>
      <c r="AV31" s="331" t="e">
        <f t="shared" si="43"/>
        <v>#REF!</v>
      </c>
      <c r="AW31" s="331" t="e">
        <f t="shared" si="43"/>
        <v>#REF!</v>
      </c>
      <c r="AX31" s="331" t="e">
        <f t="shared" si="43"/>
        <v>#REF!</v>
      </c>
      <c r="AY31" s="334" t="e">
        <f t="shared" si="43"/>
        <v>#REF!</v>
      </c>
      <c r="AZ31" s="335" t="e">
        <f t="shared" si="30"/>
        <v>#REF!</v>
      </c>
      <c r="BA31" s="336" t="e">
        <f t="shared" si="9"/>
        <v>#REF!</v>
      </c>
      <c r="BB31" s="329" t="e">
        <f t="shared" si="31"/>
        <v>#REF!</v>
      </c>
      <c r="BC31" s="330" t="e">
        <f t="shared" si="44"/>
        <v>#REF!</v>
      </c>
      <c r="BD31" s="331" t="e">
        <f t="shared" si="44"/>
        <v>#REF!</v>
      </c>
      <c r="BE31" s="331" t="e">
        <f t="shared" si="44"/>
        <v>#REF!</v>
      </c>
      <c r="BF31" s="331" t="e">
        <f t="shared" si="44"/>
        <v>#REF!</v>
      </c>
      <c r="BG31" s="331" t="e">
        <f t="shared" si="44"/>
        <v>#REF!</v>
      </c>
      <c r="BH31" s="331" t="e">
        <f t="shared" si="44"/>
        <v>#REF!</v>
      </c>
      <c r="BI31" s="334" t="e">
        <f t="shared" si="44"/>
        <v>#REF!</v>
      </c>
      <c r="BJ31" s="20"/>
    </row>
    <row r="32" spans="1:62" s="15" customFormat="1" ht="39" customHeight="1" thickBot="1">
      <c r="A32" s="401" t="s">
        <v>46</v>
      </c>
      <c r="B32" s="154" t="e">
        <f t="shared" si="11"/>
        <v>#REF!</v>
      </c>
      <c r="C32" s="155" t="e">
        <f t="shared" si="12"/>
        <v>#REF!</v>
      </c>
      <c r="D32" s="156" t="e">
        <f t="shared" si="13"/>
        <v>#REF!</v>
      </c>
      <c r="E32" s="157" t="e">
        <f t="shared" si="14"/>
        <v>#REF!</v>
      </c>
      <c r="F32" s="157" t="e">
        <f t="shared" si="15"/>
        <v>#REF!</v>
      </c>
      <c r="G32" s="157" t="e">
        <f t="shared" si="16"/>
        <v>#REF!</v>
      </c>
      <c r="H32" s="157" t="e">
        <f t="shared" si="17"/>
        <v>#REF!</v>
      </c>
      <c r="I32" s="157" t="e">
        <f t="shared" si="18"/>
        <v>#REF!</v>
      </c>
      <c r="J32" s="157" t="e">
        <f t="shared" si="19"/>
        <v>#REF!</v>
      </c>
      <c r="K32" s="337" t="e">
        <f t="shared" si="20"/>
        <v>#REF!</v>
      </c>
      <c r="L32" s="338" t="e">
        <f t="shared" si="21"/>
        <v>#REF!</v>
      </c>
      <c r="M32" s="339" t="e">
        <f t="shared" si="32"/>
        <v>#REF!</v>
      </c>
      <c r="N32" s="339" t="e">
        <f t="shared" si="22"/>
        <v>#REF!</v>
      </c>
      <c r="O32" s="340" t="e">
        <f t="shared" si="40"/>
        <v>#REF!</v>
      </c>
      <c r="P32" s="341" t="e">
        <f t="shared" si="40"/>
        <v>#REF!</v>
      </c>
      <c r="Q32" s="341" t="e">
        <f t="shared" si="40"/>
        <v>#REF!</v>
      </c>
      <c r="R32" s="341" t="e">
        <f t="shared" si="40"/>
        <v>#REF!</v>
      </c>
      <c r="S32" s="341" t="e">
        <f t="shared" si="40"/>
        <v>#REF!</v>
      </c>
      <c r="T32" s="341" t="e">
        <f t="shared" si="40"/>
        <v>#REF!</v>
      </c>
      <c r="U32" s="342" t="e">
        <f t="shared" si="40"/>
        <v>#REF!</v>
      </c>
      <c r="V32" s="343" t="e">
        <f t="shared" si="23"/>
        <v>#REF!</v>
      </c>
      <c r="W32" s="339" t="e">
        <f t="shared" si="24"/>
        <v>#REF!</v>
      </c>
      <c r="X32" s="339" t="e">
        <f t="shared" si="25"/>
        <v>#REF!</v>
      </c>
      <c r="Y32" s="340" t="e">
        <f t="shared" si="41"/>
        <v>#REF!</v>
      </c>
      <c r="Z32" s="341" t="e">
        <f t="shared" si="41"/>
        <v>#REF!</v>
      </c>
      <c r="AA32" s="341" t="e">
        <f t="shared" si="41"/>
        <v>#REF!</v>
      </c>
      <c r="AB32" s="341" t="e">
        <f t="shared" si="41"/>
        <v>#REF!</v>
      </c>
      <c r="AC32" s="341" t="e">
        <f t="shared" si="41"/>
        <v>#REF!</v>
      </c>
      <c r="AD32" s="341" t="e">
        <f t="shared" si="41"/>
        <v>#REF!</v>
      </c>
      <c r="AE32" s="344" t="e">
        <f t="shared" si="41"/>
        <v>#REF!</v>
      </c>
      <c r="AF32" s="345" t="e">
        <f t="shared" si="26"/>
        <v>#REF!</v>
      </c>
      <c r="AG32" s="346" t="e">
        <f t="shared" si="5"/>
        <v>#REF!</v>
      </c>
      <c r="AH32" s="339" t="e">
        <f t="shared" si="27"/>
        <v>#REF!</v>
      </c>
      <c r="AI32" s="340" t="e">
        <f t="shared" si="42"/>
        <v>#REF!</v>
      </c>
      <c r="AJ32" s="341" t="e">
        <f t="shared" si="42"/>
        <v>#REF!</v>
      </c>
      <c r="AK32" s="341" t="e">
        <f t="shared" si="42"/>
        <v>#REF!</v>
      </c>
      <c r="AL32" s="341" t="e">
        <f t="shared" si="42"/>
        <v>#REF!</v>
      </c>
      <c r="AM32" s="341" t="e">
        <f t="shared" si="42"/>
        <v>#REF!</v>
      </c>
      <c r="AN32" s="341" t="e">
        <f t="shared" si="42"/>
        <v>#REF!</v>
      </c>
      <c r="AO32" s="344" t="e">
        <f t="shared" si="42"/>
        <v>#REF!</v>
      </c>
      <c r="AP32" s="345" t="e">
        <f t="shared" si="28"/>
        <v>#REF!</v>
      </c>
      <c r="AQ32" s="346" t="e">
        <f t="shared" si="7"/>
        <v>#REF!</v>
      </c>
      <c r="AR32" s="339" t="e">
        <f t="shared" si="29"/>
        <v>#REF!</v>
      </c>
      <c r="AS32" s="340" t="e">
        <f t="shared" si="43"/>
        <v>#REF!</v>
      </c>
      <c r="AT32" s="341" t="e">
        <f t="shared" si="43"/>
        <v>#REF!</v>
      </c>
      <c r="AU32" s="341" t="e">
        <f t="shared" si="43"/>
        <v>#REF!</v>
      </c>
      <c r="AV32" s="341" t="e">
        <f t="shared" si="43"/>
        <v>#REF!</v>
      </c>
      <c r="AW32" s="341" t="e">
        <f t="shared" si="43"/>
        <v>#REF!</v>
      </c>
      <c r="AX32" s="341" t="e">
        <f t="shared" si="43"/>
        <v>#REF!</v>
      </c>
      <c r="AY32" s="344" t="e">
        <f t="shared" si="43"/>
        <v>#REF!</v>
      </c>
      <c r="AZ32" s="345" t="e">
        <f t="shared" si="30"/>
        <v>#REF!</v>
      </c>
      <c r="BA32" s="346" t="e">
        <f t="shared" si="9"/>
        <v>#REF!</v>
      </c>
      <c r="BB32" s="339" t="e">
        <f t="shared" si="31"/>
        <v>#REF!</v>
      </c>
      <c r="BC32" s="340" t="e">
        <f t="shared" si="44"/>
        <v>#REF!</v>
      </c>
      <c r="BD32" s="341" t="e">
        <f t="shared" si="44"/>
        <v>#REF!</v>
      </c>
      <c r="BE32" s="341" t="e">
        <f t="shared" si="44"/>
        <v>#REF!</v>
      </c>
      <c r="BF32" s="341" t="e">
        <f t="shared" si="44"/>
        <v>#REF!</v>
      </c>
      <c r="BG32" s="341" t="e">
        <f t="shared" si="44"/>
        <v>#REF!</v>
      </c>
      <c r="BH32" s="341" t="e">
        <f t="shared" si="44"/>
        <v>#REF!</v>
      </c>
      <c r="BI32" s="344" t="e">
        <f t="shared" si="44"/>
        <v>#REF!</v>
      </c>
      <c r="BJ32" s="20"/>
    </row>
    <row r="33" spans="1:62" s="8" customFormat="1" ht="15" customHeight="1">
      <c r="A33" s="24"/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</row>
    <row r="34" spans="1:62" s="102" customFormat="1" ht="35.1" customHeight="1">
      <c r="A34" s="97" t="s">
        <v>150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101"/>
    </row>
    <row r="35" spans="1:62" s="8" customFormat="1" ht="15" customHeight="1">
      <c r="A35" s="24"/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  <c r="BI35" s="351"/>
      <c r="BJ35" s="348"/>
    </row>
    <row r="36" spans="1:62" s="15" customFormat="1" ht="24.95" customHeight="1"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352"/>
      <c r="BC36" s="352"/>
      <c r="BD36" s="352"/>
      <c r="BE36" s="352"/>
      <c r="BF36" s="352"/>
      <c r="BG36" s="352"/>
      <c r="BH36" s="352"/>
      <c r="BI36" s="352"/>
      <c r="BJ36" s="352"/>
    </row>
    <row r="37" spans="1:62" s="193" customFormat="1" ht="24.95" customHeight="1">
      <c r="A37" s="192" t="s">
        <v>139</v>
      </c>
      <c r="B37" s="353" t="s">
        <v>142</v>
      </c>
      <c r="C37" s="353" t="s">
        <v>141</v>
      </c>
      <c r="D37" s="353" t="s">
        <v>140</v>
      </c>
      <c r="E37" s="353" t="s">
        <v>143</v>
      </c>
      <c r="F37" s="353" t="s">
        <v>144</v>
      </c>
      <c r="G37" s="353" t="s">
        <v>145</v>
      </c>
      <c r="H37" s="353" t="s">
        <v>146</v>
      </c>
      <c r="I37" s="353" t="s">
        <v>147</v>
      </c>
      <c r="J37" s="353" t="s">
        <v>148</v>
      </c>
      <c r="K37" s="353" t="s">
        <v>134</v>
      </c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353"/>
      <c r="AQ37" s="353"/>
      <c r="AR37" s="353"/>
      <c r="AS37" s="353"/>
      <c r="AT37" s="353"/>
      <c r="AU37" s="353"/>
      <c r="AV37" s="353"/>
      <c r="AW37" s="353"/>
      <c r="AX37" s="353"/>
      <c r="AY37" s="353"/>
      <c r="AZ37" s="353"/>
      <c r="BA37" s="353"/>
      <c r="BB37" s="353"/>
      <c r="BC37" s="353"/>
      <c r="BD37" s="353"/>
      <c r="BE37" s="353"/>
      <c r="BF37" s="353"/>
      <c r="BG37" s="353"/>
      <c r="BH37" s="353"/>
      <c r="BI37" s="353"/>
      <c r="BJ37" s="353"/>
    </row>
    <row r="38" spans="1:62" s="193" customFormat="1" ht="24.95" customHeight="1">
      <c r="A38" s="445" t="s">
        <v>142</v>
      </c>
      <c r="B38" s="446" t="e">
        <f>SUM(B39,B42)</f>
        <v>#REF!</v>
      </c>
      <c r="C38" s="446" t="e">
        <f t="shared" ref="C38:K38" si="45">SUM(C39,C42)</f>
        <v>#REF!</v>
      </c>
      <c r="D38" s="446" t="e">
        <f t="shared" si="45"/>
        <v>#REF!</v>
      </c>
      <c r="E38" s="446" t="e">
        <f t="shared" si="45"/>
        <v>#REF!</v>
      </c>
      <c r="F38" s="446" t="e">
        <f t="shared" si="45"/>
        <v>#REF!</v>
      </c>
      <c r="G38" s="446" t="e">
        <f t="shared" si="45"/>
        <v>#REF!</v>
      </c>
      <c r="H38" s="446" t="e">
        <f t="shared" si="45"/>
        <v>#REF!</v>
      </c>
      <c r="I38" s="446" t="e">
        <f t="shared" si="45"/>
        <v>#REF!</v>
      </c>
      <c r="J38" s="446" t="e">
        <f t="shared" si="45"/>
        <v>#REF!</v>
      </c>
      <c r="K38" s="446" t="e">
        <f t="shared" si="45"/>
        <v>#REF!</v>
      </c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3"/>
      <c r="AU38" s="353"/>
      <c r="AV38" s="353"/>
      <c r="AW38" s="353"/>
      <c r="AX38" s="353"/>
      <c r="AY38" s="353"/>
      <c r="AZ38" s="353"/>
      <c r="BA38" s="353"/>
      <c r="BB38" s="353"/>
      <c r="BC38" s="353"/>
      <c r="BD38" s="353"/>
      <c r="BE38" s="353"/>
      <c r="BF38" s="353"/>
      <c r="BG38" s="353"/>
      <c r="BH38" s="353"/>
      <c r="BI38" s="353"/>
      <c r="BJ38" s="353"/>
    </row>
    <row r="39" spans="1:62" s="441" customFormat="1" ht="24.95" customHeight="1">
      <c r="A39" s="441" t="s">
        <v>135</v>
      </c>
      <c r="B39" s="442" t="e">
        <f>SUM(C39,D39)</f>
        <v>#REF!</v>
      </c>
      <c r="C39" s="442" t="e">
        <f>SUM(C40:C41)</f>
        <v>#REF!</v>
      </c>
      <c r="D39" s="442" t="e">
        <f>SUM(D40:D41)</f>
        <v>#REF!</v>
      </c>
      <c r="E39" s="442" t="e">
        <f t="shared" ref="E39:K39" si="46">SUM(E40:E41)</f>
        <v>#REF!</v>
      </c>
      <c r="F39" s="442" t="e">
        <f t="shared" si="46"/>
        <v>#REF!</v>
      </c>
      <c r="G39" s="442" t="e">
        <f t="shared" si="46"/>
        <v>#REF!</v>
      </c>
      <c r="H39" s="442" t="e">
        <f t="shared" si="46"/>
        <v>#REF!</v>
      </c>
      <c r="I39" s="442" t="e">
        <f t="shared" si="46"/>
        <v>#REF!</v>
      </c>
      <c r="J39" s="442" t="e">
        <f t="shared" si="46"/>
        <v>#REF!</v>
      </c>
      <c r="K39" s="442" t="e">
        <f t="shared" si="46"/>
        <v>#REF!</v>
      </c>
    </row>
    <row r="40" spans="1:62" s="188" customFormat="1" ht="24.95" customHeight="1">
      <c r="A40" s="189" t="s">
        <v>137</v>
      </c>
      <c r="B40" s="354" t="e">
        <f>SUM(C40,D40)</f>
        <v>#REF!</v>
      </c>
      <c r="C40" s="354" t="e">
        <f>SUM(C8:C14,C26:C27)</f>
        <v>#REF!</v>
      </c>
      <c r="D40" s="354" t="e">
        <f>SUM(D8:D14,D26:D27)</f>
        <v>#REF!</v>
      </c>
      <c r="E40" s="354" t="e">
        <f t="shared" ref="E40:K40" si="47">SUM(E8:E14,E26:E27)</f>
        <v>#REF!</v>
      </c>
      <c r="F40" s="354" t="e">
        <f t="shared" si="47"/>
        <v>#REF!</v>
      </c>
      <c r="G40" s="354" t="e">
        <f t="shared" si="47"/>
        <v>#REF!</v>
      </c>
      <c r="H40" s="354" t="e">
        <f t="shared" si="47"/>
        <v>#REF!</v>
      </c>
      <c r="I40" s="354" t="e">
        <f t="shared" si="47"/>
        <v>#REF!</v>
      </c>
      <c r="J40" s="354" t="e">
        <f t="shared" si="47"/>
        <v>#REF!</v>
      </c>
      <c r="K40" s="354" t="e">
        <f t="shared" si="47"/>
        <v>#REF!</v>
      </c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5"/>
      <c r="BG40" s="355"/>
      <c r="BH40" s="355"/>
      <c r="BI40" s="355"/>
      <c r="BJ40" s="355"/>
    </row>
    <row r="41" spans="1:62" s="188" customFormat="1" ht="24.95" customHeight="1">
      <c r="A41" s="189" t="s">
        <v>138</v>
      </c>
      <c r="B41" s="354" t="e">
        <f>SUM(C41,D41)</f>
        <v>#REF!</v>
      </c>
      <c r="C41" s="354" t="e">
        <f>SUM(C16,C23:C25,C28:C30)</f>
        <v>#REF!</v>
      </c>
      <c r="D41" s="354" t="e">
        <f t="shared" ref="D41:K41" si="48">SUM(D16,D23:D25,D28:D30)</f>
        <v>#REF!</v>
      </c>
      <c r="E41" s="354" t="e">
        <f t="shared" si="48"/>
        <v>#REF!</v>
      </c>
      <c r="F41" s="354" t="e">
        <f t="shared" si="48"/>
        <v>#REF!</v>
      </c>
      <c r="G41" s="354" t="e">
        <f t="shared" si="48"/>
        <v>#REF!</v>
      </c>
      <c r="H41" s="354" t="e">
        <f t="shared" si="48"/>
        <v>#REF!</v>
      </c>
      <c r="I41" s="354" t="e">
        <f t="shared" si="48"/>
        <v>#REF!</v>
      </c>
      <c r="J41" s="354" t="e">
        <f t="shared" si="48"/>
        <v>#REF!</v>
      </c>
      <c r="K41" s="354" t="e">
        <f t="shared" si="48"/>
        <v>#REF!</v>
      </c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5"/>
      <c r="BB41" s="355"/>
      <c r="BC41" s="355"/>
      <c r="BD41" s="355"/>
      <c r="BE41" s="355"/>
      <c r="BF41" s="355"/>
      <c r="BG41" s="355"/>
      <c r="BH41" s="355"/>
      <c r="BI41" s="355"/>
      <c r="BJ41" s="355"/>
    </row>
    <row r="42" spans="1:62" s="443" customFormat="1" ht="24.95" customHeight="1">
      <c r="A42" s="443" t="s">
        <v>136</v>
      </c>
      <c r="B42" s="444" t="e">
        <f>SUM(C42:D42)</f>
        <v>#REF!</v>
      </c>
      <c r="C42" s="444" t="e">
        <f>SUM(C15,C18:C22,C31:C32)</f>
        <v>#REF!</v>
      </c>
      <c r="D42" s="444" t="e">
        <f t="shared" ref="D42:K42" si="49">SUM(D15,D18:D22,D31:D32)</f>
        <v>#REF!</v>
      </c>
      <c r="E42" s="444" t="e">
        <f t="shared" si="49"/>
        <v>#REF!</v>
      </c>
      <c r="F42" s="444" t="e">
        <f t="shared" si="49"/>
        <v>#REF!</v>
      </c>
      <c r="G42" s="444" t="e">
        <f t="shared" si="49"/>
        <v>#REF!</v>
      </c>
      <c r="H42" s="444" t="e">
        <f t="shared" si="49"/>
        <v>#REF!</v>
      </c>
      <c r="I42" s="444" t="e">
        <f t="shared" si="49"/>
        <v>#REF!</v>
      </c>
      <c r="J42" s="444" t="e">
        <f t="shared" si="49"/>
        <v>#REF!</v>
      </c>
      <c r="K42" s="444" t="e">
        <f t="shared" si="49"/>
        <v>#REF!</v>
      </c>
      <c r="L42" s="444" t="e">
        <f t="shared" ref="L42:BH42" si="50">SUM(L15,L18:L22,L31:L32)</f>
        <v>#REF!</v>
      </c>
      <c r="M42" s="444" t="e">
        <f t="shared" si="50"/>
        <v>#REF!</v>
      </c>
      <c r="N42" s="444" t="e">
        <f t="shared" si="50"/>
        <v>#REF!</v>
      </c>
      <c r="O42" s="444" t="e">
        <f t="shared" si="50"/>
        <v>#REF!</v>
      </c>
      <c r="P42" s="444" t="e">
        <f t="shared" si="50"/>
        <v>#REF!</v>
      </c>
      <c r="Q42" s="444" t="e">
        <f t="shared" si="50"/>
        <v>#REF!</v>
      </c>
      <c r="R42" s="444" t="e">
        <f t="shared" si="50"/>
        <v>#REF!</v>
      </c>
      <c r="S42" s="444" t="e">
        <f t="shared" si="50"/>
        <v>#REF!</v>
      </c>
      <c r="T42" s="444" t="e">
        <f t="shared" si="50"/>
        <v>#REF!</v>
      </c>
      <c r="U42" s="444" t="e">
        <f t="shared" si="50"/>
        <v>#REF!</v>
      </c>
      <c r="V42" s="444" t="e">
        <f t="shared" si="50"/>
        <v>#REF!</v>
      </c>
      <c r="W42" s="444" t="e">
        <f t="shared" si="50"/>
        <v>#REF!</v>
      </c>
      <c r="X42" s="444" t="e">
        <f t="shared" si="50"/>
        <v>#REF!</v>
      </c>
      <c r="Y42" s="444" t="e">
        <f t="shared" si="50"/>
        <v>#REF!</v>
      </c>
      <c r="Z42" s="444" t="e">
        <f t="shared" si="50"/>
        <v>#REF!</v>
      </c>
      <c r="AA42" s="444" t="e">
        <f t="shared" si="50"/>
        <v>#REF!</v>
      </c>
      <c r="AB42" s="444" t="e">
        <f t="shared" si="50"/>
        <v>#REF!</v>
      </c>
      <c r="AC42" s="444" t="e">
        <f t="shared" si="50"/>
        <v>#REF!</v>
      </c>
      <c r="AD42" s="444" t="e">
        <f t="shared" si="50"/>
        <v>#REF!</v>
      </c>
      <c r="AE42" s="444" t="e">
        <f t="shared" si="50"/>
        <v>#REF!</v>
      </c>
      <c r="AF42" s="444" t="e">
        <f t="shared" si="50"/>
        <v>#REF!</v>
      </c>
      <c r="AG42" s="444" t="e">
        <f t="shared" si="50"/>
        <v>#REF!</v>
      </c>
      <c r="AH42" s="444" t="e">
        <f t="shared" si="50"/>
        <v>#REF!</v>
      </c>
      <c r="AI42" s="444" t="e">
        <f t="shared" si="50"/>
        <v>#REF!</v>
      </c>
      <c r="AJ42" s="444" t="e">
        <f t="shared" si="50"/>
        <v>#REF!</v>
      </c>
      <c r="AK42" s="444" t="e">
        <f t="shared" si="50"/>
        <v>#REF!</v>
      </c>
      <c r="AL42" s="444" t="e">
        <f t="shared" si="50"/>
        <v>#REF!</v>
      </c>
      <c r="AM42" s="444" t="e">
        <f t="shared" si="50"/>
        <v>#REF!</v>
      </c>
      <c r="AN42" s="444" t="e">
        <f t="shared" si="50"/>
        <v>#REF!</v>
      </c>
      <c r="AO42" s="444" t="e">
        <f t="shared" si="50"/>
        <v>#REF!</v>
      </c>
      <c r="AP42" s="444" t="e">
        <f t="shared" si="50"/>
        <v>#REF!</v>
      </c>
      <c r="AQ42" s="444" t="e">
        <f t="shared" si="50"/>
        <v>#REF!</v>
      </c>
      <c r="AR42" s="444" t="e">
        <f t="shared" si="50"/>
        <v>#REF!</v>
      </c>
      <c r="AS42" s="444" t="e">
        <f t="shared" si="50"/>
        <v>#REF!</v>
      </c>
      <c r="AT42" s="444" t="e">
        <f t="shared" si="50"/>
        <v>#REF!</v>
      </c>
      <c r="AU42" s="444" t="e">
        <f t="shared" si="50"/>
        <v>#REF!</v>
      </c>
      <c r="AV42" s="444" t="e">
        <f t="shared" si="50"/>
        <v>#REF!</v>
      </c>
      <c r="AW42" s="444" t="e">
        <f t="shared" si="50"/>
        <v>#REF!</v>
      </c>
      <c r="AX42" s="444" t="e">
        <f t="shared" si="50"/>
        <v>#REF!</v>
      </c>
      <c r="AY42" s="444" t="e">
        <f t="shared" si="50"/>
        <v>#REF!</v>
      </c>
      <c r="AZ42" s="444" t="e">
        <f t="shared" si="50"/>
        <v>#REF!</v>
      </c>
      <c r="BA42" s="444" t="e">
        <f t="shared" si="50"/>
        <v>#REF!</v>
      </c>
      <c r="BB42" s="444" t="e">
        <f t="shared" si="50"/>
        <v>#REF!</v>
      </c>
      <c r="BC42" s="444" t="e">
        <f t="shared" si="50"/>
        <v>#REF!</v>
      </c>
      <c r="BD42" s="444" t="e">
        <f t="shared" si="50"/>
        <v>#REF!</v>
      </c>
      <c r="BE42" s="444" t="e">
        <f t="shared" si="50"/>
        <v>#REF!</v>
      </c>
      <c r="BF42" s="444" t="e">
        <f t="shared" si="50"/>
        <v>#REF!</v>
      </c>
      <c r="BG42" s="444" t="e">
        <f t="shared" si="50"/>
        <v>#REF!</v>
      </c>
      <c r="BH42" s="444" t="e">
        <f t="shared" si="50"/>
        <v>#REF!</v>
      </c>
      <c r="BI42" s="444"/>
    </row>
    <row r="43" spans="1:62" s="188" customFormat="1" ht="24.95" customHeight="1">
      <c r="B43" s="354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5"/>
      <c r="BE43" s="355"/>
      <c r="BF43" s="355"/>
      <c r="BG43" s="355"/>
      <c r="BH43" s="355"/>
      <c r="BI43" s="355"/>
      <c r="BJ43" s="355"/>
    </row>
    <row r="44" spans="1:62" s="221" customFormat="1" ht="24.95" customHeight="1"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356"/>
      <c r="BI44" s="356"/>
      <c r="BJ44" s="356"/>
    </row>
    <row r="45" spans="1:62" s="221" customFormat="1" ht="24.95" customHeight="1">
      <c r="A45" s="259" t="s">
        <v>198</v>
      </c>
      <c r="B45" s="357" t="e">
        <f>SUM(B8:B14,B26:B27)</f>
        <v>#REF!</v>
      </c>
      <c r="C45" s="357" t="e">
        <f t="shared" ref="C45:K45" si="51">SUM(C8:C14,C26:C27)</f>
        <v>#REF!</v>
      </c>
      <c r="D45" s="357" t="e">
        <f t="shared" si="51"/>
        <v>#REF!</v>
      </c>
      <c r="E45" s="357" t="e">
        <f t="shared" si="51"/>
        <v>#REF!</v>
      </c>
      <c r="F45" s="357" t="e">
        <f t="shared" si="51"/>
        <v>#REF!</v>
      </c>
      <c r="G45" s="357" t="e">
        <f t="shared" si="51"/>
        <v>#REF!</v>
      </c>
      <c r="H45" s="357" t="e">
        <f t="shared" si="51"/>
        <v>#REF!</v>
      </c>
      <c r="I45" s="357" t="e">
        <f t="shared" si="51"/>
        <v>#REF!</v>
      </c>
      <c r="J45" s="357" t="e">
        <f t="shared" si="51"/>
        <v>#REF!</v>
      </c>
      <c r="K45" s="357" t="e">
        <f t="shared" si="51"/>
        <v>#REF!</v>
      </c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  <c r="BJ45" s="356"/>
    </row>
    <row r="46" spans="1:62" s="221" customFormat="1" ht="24.95" customHeight="1">
      <c r="A46" s="259" t="s">
        <v>199</v>
      </c>
      <c r="B46" s="358" t="e">
        <f>B7-B45</f>
        <v>#REF!</v>
      </c>
      <c r="C46" s="358" t="e">
        <f t="shared" ref="C46:K46" si="52">C7-C45</f>
        <v>#REF!</v>
      </c>
      <c r="D46" s="358" t="e">
        <f t="shared" si="52"/>
        <v>#REF!</v>
      </c>
      <c r="E46" s="358" t="e">
        <f t="shared" si="52"/>
        <v>#REF!</v>
      </c>
      <c r="F46" s="358" t="e">
        <f t="shared" si="52"/>
        <v>#REF!</v>
      </c>
      <c r="G46" s="358" t="e">
        <f t="shared" si="52"/>
        <v>#REF!</v>
      </c>
      <c r="H46" s="358" t="e">
        <f t="shared" si="52"/>
        <v>#REF!</v>
      </c>
      <c r="I46" s="358" t="e">
        <f t="shared" si="52"/>
        <v>#REF!</v>
      </c>
      <c r="J46" s="358" t="e">
        <f t="shared" si="52"/>
        <v>#REF!</v>
      </c>
      <c r="K46" s="358" t="e">
        <f t="shared" si="52"/>
        <v>#REF!</v>
      </c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356"/>
      <c r="BI46" s="356"/>
      <c r="BJ46" s="356"/>
    </row>
    <row r="47" spans="1:62" s="4" customFormat="1" ht="24.95" customHeight="1">
      <c r="B47" s="359"/>
      <c r="C47" s="7"/>
      <c r="D47" s="7"/>
      <c r="E47" s="359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1:62" s="4" customFormat="1" ht="24.95" customHeight="1">
      <c r="B48" s="7"/>
      <c r="C48" s="7"/>
      <c r="D48" s="7"/>
      <c r="E48" s="359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</row>
    <row r="49" spans="2:62" s="4" customFormat="1" ht="24.9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2:62" s="15" customFormat="1" ht="24.95" customHeight="1"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352"/>
      <c r="AF50" s="352"/>
      <c r="AG50" s="352"/>
      <c r="AH50" s="352"/>
      <c r="AI50" s="352"/>
      <c r="AJ50" s="352"/>
      <c r="AK50" s="352"/>
      <c r="AL50" s="352"/>
      <c r="AM50" s="352"/>
      <c r="AN50" s="352"/>
      <c r="AO50" s="352"/>
      <c r="AP50" s="352"/>
      <c r="AQ50" s="352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  <c r="BB50" s="352"/>
      <c r="BC50" s="352"/>
      <c r="BD50" s="352"/>
      <c r="BE50" s="352"/>
      <c r="BF50" s="352"/>
      <c r="BG50" s="352"/>
      <c r="BH50" s="352"/>
      <c r="BI50" s="352"/>
      <c r="BJ50" s="352"/>
    </row>
    <row r="51" spans="2:62" s="15" customFormat="1" ht="24.95" customHeight="1">
      <c r="B51" s="352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/>
      <c r="BC51" s="352"/>
      <c r="BD51" s="352"/>
      <c r="BE51" s="352"/>
      <c r="BF51" s="352"/>
      <c r="BG51" s="352"/>
      <c r="BH51" s="352"/>
      <c r="BI51" s="352"/>
      <c r="BJ51" s="352"/>
    </row>
    <row r="52" spans="2:62" s="15" customFormat="1" ht="24.95" customHeight="1">
      <c r="B52" s="352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  <c r="AO52" s="352"/>
      <c r="AP52" s="352"/>
      <c r="AQ52" s="352"/>
      <c r="AR52" s="352"/>
      <c r="AS52" s="352"/>
      <c r="AT52" s="352"/>
      <c r="AU52" s="352"/>
      <c r="AV52" s="352"/>
      <c r="AW52" s="352"/>
      <c r="AX52" s="352"/>
      <c r="AY52" s="352"/>
      <c r="AZ52" s="352"/>
      <c r="BA52" s="352"/>
      <c r="BB52" s="352"/>
      <c r="BC52" s="352"/>
      <c r="BD52" s="352"/>
      <c r="BE52" s="352"/>
      <c r="BF52" s="352"/>
      <c r="BG52" s="352"/>
      <c r="BH52" s="352"/>
      <c r="BI52" s="352"/>
      <c r="BJ52" s="352"/>
    </row>
    <row r="53" spans="2:62" s="15" customFormat="1" ht="24.95" customHeight="1">
      <c r="B53" s="352"/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/>
      <c r="BC53" s="352"/>
      <c r="BD53" s="352"/>
      <c r="BE53" s="352"/>
      <c r="BF53" s="352"/>
      <c r="BG53" s="352"/>
      <c r="BH53" s="352"/>
      <c r="BI53" s="352"/>
      <c r="BJ53" s="352"/>
    </row>
    <row r="54" spans="2:62" s="15" customFormat="1" ht="24.95" customHeight="1"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2"/>
      <c r="BC54" s="352"/>
      <c r="BD54" s="352"/>
      <c r="BE54" s="352"/>
      <c r="BF54" s="352"/>
      <c r="BG54" s="352"/>
      <c r="BH54" s="352"/>
      <c r="BI54" s="352"/>
      <c r="BJ54" s="352"/>
    </row>
    <row r="55" spans="2:62" s="15" customFormat="1" ht="24.95" customHeight="1"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2"/>
      <c r="AH55" s="352"/>
      <c r="AI55" s="352"/>
      <c r="AJ55" s="352"/>
      <c r="AK55" s="352"/>
      <c r="AL55" s="352"/>
      <c r="AM55" s="352"/>
      <c r="AN55" s="352"/>
      <c r="AO55" s="352"/>
      <c r="AP55" s="352"/>
      <c r="AQ55" s="352"/>
      <c r="AR55" s="352"/>
      <c r="AS55" s="352"/>
      <c r="AT55" s="352"/>
      <c r="AU55" s="352"/>
      <c r="AV55" s="352"/>
      <c r="AW55" s="352"/>
      <c r="AX55" s="352"/>
      <c r="AY55" s="352"/>
      <c r="AZ55" s="352"/>
      <c r="BA55" s="352"/>
      <c r="BB55" s="352"/>
      <c r="BC55" s="352"/>
      <c r="BD55" s="352"/>
      <c r="BE55" s="352"/>
      <c r="BF55" s="352"/>
      <c r="BG55" s="352"/>
      <c r="BH55" s="352"/>
      <c r="BI55" s="352"/>
      <c r="BJ55" s="352"/>
    </row>
    <row r="56" spans="2:62" ht="20.100000000000001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</row>
    <row r="57" spans="2:62" ht="20.100000000000001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</row>
    <row r="58" spans="2:6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</sheetData>
  <mergeCells count="26">
    <mergeCell ref="BB5:BI5"/>
    <mergeCell ref="AF5:AF6"/>
    <mergeCell ref="AG5:AG6"/>
    <mergeCell ref="L5:L6"/>
    <mergeCell ref="M5:M6"/>
    <mergeCell ref="N5:U5"/>
    <mergeCell ref="X5:AE5"/>
    <mergeCell ref="AH5:AO5"/>
    <mergeCell ref="AZ5:AZ6"/>
    <mergeCell ref="BA5:BA6"/>
    <mergeCell ref="AP4:AY4"/>
    <mergeCell ref="AP5:AP6"/>
    <mergeCell ref="AQ5:AQ6"/>
    <mergeCell ref="AR5:AY5"/>
    <mergeCell ref="A2:BI2"/>
    <mergeCell ref="A4:A6"/>
    <mergeCell ref="B4:K4"/>
    <mergeCell ref="L4:U4"/>
    <mergeCell ref="V4:AE4"/>
    <mergeCell ref="AF4:AO4"/>
    <mergeCell ref="AZ4:BI4"/>
    <mergeCell ref="B5:B6"/>
    <mergeCell ref="C5:C6"/>
    <mergeCell ref="D5:K5"/>
    <mergeCell ref="V5:V6"/>
    <mergeCell ref="W5:W6"/>
  </mergeCells>
  <phoneticPr fontId="2" type="noConversion"/>
  <printOptions horizontalCentered="1"/>
  <pageMargins left="0.39370078740157483" right="0.31496062992125984" top="0.6692913385826772" bottom="0.43307086614173229" header="0.31496062992125984" footer="0.31496062992125984"/>
  <pageSetup paperSize="12" scale="50" fitToHeight="0" orientation="landscape" r:id="rId1"/>
  <ignoredErrors>
    <ignoredError sqref="N8" formulaRange="1"/>
    <ignoredError sqref="D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K27"/>
  <sheetViews>
    <sheetView workbookViewId="0">
      <selection activeCell="Q13" sqref="Q13"/>
    </sheetView>
  </sheetViews>
  <sheetFormatPr defaultRowHeight="16.5"/>
  <cols>
    <col min="10" max="10" width="28.625" customWidth="1"/>
  </cols>
  <sheetData>
    <row r="1" spans="2:11">
      <c r="D1">
        <f>SUM(E1:I1)</f>
        <v>318</v>
      </c>
      <c r="E1">
        <f>SUM(E2,E18)</f>
        <v>141</v>
      </c>
      <c r="F1" s="1">
        <f t="shared" ref="F1:I1" si="0">SUM(F2,F18)</f>
        <v>20</v>
      </c>
      <c r="G1" s="1">
        <f t="shared" si="0"/>
        <v>131</v>
      </c>
      <c r="H1" s="1">
        <f t="shared" si="0"/>
        <v>17</v>
      </c>
      <c r="I1" s="1">
        <f t="shared" si="0"/>
        <v>9</v>
      </c>
    </row>
    <row r="2" spans="2:11">
      <c r="B2" s="363" t="s">
        <v>319</v>
      </c>
      <c r="C2" s="367" t="s">
        <v>321</v>
      </c>
      <c r="D2" s="368">
        <f>SUM(E2:I2)</f>
        <v>241</v>
      </c>
      <c r="E2" s="368">
        <f>SUM(E3:E17)</f>
        <v>91</v>
      </c>
      <c r="F2" s="368">
        <f t="shared" ref="F2:I2" si="1">SUM(F3:F17)</f>
        <v>13</v>
      </c>
      <c r="G2" s="368">
        <f t="shared" si="1"/>
        <v>112</v>
      </c>
      <c r="H2" s="368">
        <f t="shared" si="1"/>
        <v>16</v>
      </c>
      <c r="I2" s="368">
        <f t="shared" si="1"/>
        <v>9</v>
      </c>
      <c r="J2" s="368"/>
      <c r="K2" s="368"/>
    </row>
    <row r="3" spans="2:11">
      <c r="B3" s="364" t="s">
        <v>320</v>
      </c>
      <c r="C3" s="584" t="s">
        <v>24</v>
      </c>
      <c r="D3" s="588">
        <f>SUM(E3:I4)</f>
        <v>25</v>
      </c>
      <c r="E3" s="590">
        <v>12</v>
      </c>
      <c r="F3" s="582">
        <v>1</v>
      </c>
      <c r="G3" s="582">
        <v>7</v>
      </c>
      <c r="H3" s="582">
        <v>3</v>
      </c>
      <c r="I3" s="582">
        <v>2</v>
      </c>
      <c r="J3" s="369" t="s">
        <v>322</v>
      </c>
      <c r="K3" s="582">
        <v>2020</v>
      </c>
    </row>
    <row r="4" spans="2:11">
      <c r="B4" s="365"/>
      <c r="C4" s="585"/>
      <c r="D4" s="589"/>
      <c r="E4" s="591"/>
      <c r="F4" s="583"/>
      <c r="G4" s="583"/>
      <c r="H4" s="583"/>
      <c r="I4" s="583"/>
      <c r="J4" s="370" t="s">
        <v>323</v>
      </c>
      <c r="K4" s="583"/>
    </row>
    <row r="5" spans="2:11">
      <c r="B5" s="365"/>
      <c r="C5" s="584" t="s">
        <v>27</v>
      </c>
      <c r="D5" s="586">
        <f>SUM(E5:I6)</f>
        <v>30</v>
      </c>
      <c r="E5" s="582">
        <v>14</v>
      </c>
      <c r="F5" s="582">
        <v>2</v>
      </c>
      <c r="G5" s="582">
        <v>5</v>
      </c>
      <c r="H5" s="582">
        <v>5</v>
      </c>
      <c r="I5" s="582">
        <v>4</v>
      </c>
      <c r="J5" s="369" t="s">
        <v>324</v>
      </c>
      <c r="K5" s="582">
        <v>2020</v>
      </c>
    </row>
    <row r="6" spans="2:11">
      <c r="B6" s="365"/>
      <c r="C6" s="585"/>
      <c r="D6" s="587"/>
      <c r="E6" s="583"/>
      <c r="F6" s="583"/>
      <c r="G6" s="583"/>
      <c r="H6" s="583"/>
      <c r="I6" s="583"/>
      <c r="J6" s="370" t="s">
        <v>325</v>
      </c>
      <c r="K6" s="583"/>
    </row>
    <row r="7" spans="2:11">
      <c r="B7" s="365"/>
      <c r="C7" s="584" t="s">
        <v>31</v>
      </c>
      <c r="D7" s="586">
        <f>SUM(E7:I8)</f>
        <v>21</v>
      </c>
      <c r="E7" s="582">
        <v>8</v>
      </c>
      <c r="F7" s="582" t="s">
        <v>326</v>
      </c>
      <c r="G7" s="582">
        <v>3</v>
      </c>
      <c r="H7" s="582">
        <v>7</v>
      </c>
      <c r="I7" s="582">
        <v>3</v>
      </c>
      <c r="J7" s="369" t="s">
        <v>327</v>
      </c>
      <c r="K7" s="582">
        <v>2020</v>
      </c>
    </row>
    <row r="8" spans="2:11">
      <c r="B8" s="365"/>
      <c r="C8" s="585"/>
      <c r="D8" s="587"/>
      <c r="E8" s="583"/>
      <c r="F8" s="583"/>
      <c r="G8" s="583"/>
      <c r="H8" s="583"/>
      <c r="I8" s="583"/>
      <c r="J8" s="370" t="s">
        <v>328</v>
      </c>
      <c r="K8" s="583"/>
    </row>
    <row r="9" spans="2:11">
      <c r="B9" s="365"/>
      <c r="C9" s="371" t="s">
        <v>30</v>
      </c>
      <c r="D9" s="372">
        <f>SUM(E9:I9)</f>
        <v>43</v>
      </c>
      <c r="E9" s="373">
        <v>10</v>
      </c>
      <c r="F9" s="373">
        <v>4</v>
      </c>
      <c r="G9" s="373">
        <v>29</v>
      </c>
      <c r="H9" s="373" t="s">
        <v>326</v>
      </c>
      <c r="I9" s="373"/>
      <c r="J9" s="374"/>
      <c r="K9" s="373">
        <v>2030</v>
      </c>
    </row>
    <row r="10" spans="2:11">
      <c r="B10" s="365"/>
      <c r="C10" s="584" t="s">
        <v>32</v>
      </c>
      <c r="D10" s="586">
        <f>SUM(E10:I11)</f>
        <v>40</v>
      </c>
      <c r="E10" s="582" t="s">
        <v>326</v>
      </c>
      <c r="F10" s="582" t="s">
        <v>326</v>
      </c>
      <c r="G10" s="582">
        <v>40</v>
      </c>
      <c r="H10" s="582" t="s">
        <v>326</v>
      </c>
      <c r="I10" s="582"/>
      <c r="J10" s="369" t="s">
        <v>329</v>
      </c>
      <c r="K10" s="582">
        <v>2020</v>
      </c>
    </row>
    <row r="11" spans="2:11">
      <c r="B11" s="365"/>
      <c r="C11" s="585"/>
      <c r="D11" s="587"/>
      <c r="E11" s="583"/>
      <c r="F11" s="583"/>
      <c r="G11" s="583"/>
      <c r="H11" s="583"/>
      <c r="I11" s="583"/>
      <c r="J11" s="370" t="s">
        <v>330</v>
      </c>
      <c r="K11" s="583"/>
    </row>
    <row r="12" spans="2:11">
      <c r="B12" s="365"/>
      <c r="C12" s="584" t="s">
        <v>35</v>
      </c>
      <c r="D12" s="586">
        <f>SUM(E12:I13)</f>
        <v>34</v>
      </c>
      <c r="E12" s="582">
        <v>14</v>
      </c>
      <c r="F12" s="582">
        <v>2</v>
      </c>
      <c r="G12" s="582">
        <v>17</v>
      </c>
      <c r="H12" s="582">
        <v>1</v>
      </c>
      <c r="I12" s="582"/>
      <c r="J12" s="369" t="s">
        <v>331</v>
      </c>
      <c r="K12" s="582">
        <v>2020</v>
      </c>
    </row>
    <row r="13" spans="2:11">
      <c r="B13" s="365"/>
      <c r="C13" s="585"/>
      <c r="D13" s="587"/>
      <c r="E13" s="583"/>
      <c r="F13" s="583"/>
      <c r="G13" s="583"/>
      <c r="H13" s="583"/>
      <c r="I13" s="583"/>
      <c r="J13" s="370" t="s">
        <v>332</v>
      </c>
      <c r="K13" s="583"/>
    </row>
    <row r="14" spans="2:11">
      <c r="B14" s="365"/>
      <c r="C14" s="371" t="s">
        <v>36</v>
      </c>
      <c r="D14" s="375">
        <f>SUM(E14:I14)</f>
        <v>13</v>
      </c>
      <c r="E14" s="374">
        <v>10</v>
      </c>
      <c r="F14" s="374">
        <v>3</v>
      </c>
      <c r="G14" s="374" t="s">
        <v>326</v>
      </c>
      <c r="H14" s="374" t="s">
        <v>326</v>
      </c>
      <c r="I14" s="374"/>
      <c r="J14" s="374" t="s">
        <v>333</v>
      </c>
      <c r="K14" s="374">
        <v>2020</v>
      </c>
    </row>
    <row r="15" spans="2:11">
      <c r="B15" s="365"/>
      <c r="C15" s="371" t="s">
        <v>41</v>
      </c>
      <c r="D15" s="375">
        <f>SUM(E15:I15)</f>
        <v>9</v>
      </c>
      <c r="E15" s="374">
        <v>4</v>
      </c>
      <c r="F15" s="374">
        <v>1</v>
      </c>
      <c r="G15" s="374">
        <v>4</v>
      </c>
      <c r="H15" s="374" t="s">
        <v>326</v>
      </c>
      <c r="I15" s="374"/>
      <c r="J15" s="374" t="s">
        <v>334</v>
      </c>
      <c r="K15" s="374">
        <v>2020</v>
      </c>
    </row>
    <row r="16" spans="2:11">
      <c r="B16" s="365"/>
      <c r="C16" s="584" t="s">
        <v>42</v>
      </c>
      <c r="D16" s="586">
        <f>SUM(E16:I17)</f>
        <v>26</v>
      </c>
      <c r="E16" s="582">
        <v>19</v>
      </c>
      <c r="F16" s="582" t="s">
        <v>326</v>
      </c>
      <c r="G16" s="582">
        <v>7</v>
      </c>
      <c r="H16" s="582" t="s">
        <v>326</v>
      </c>
      <c r="I16" s="582"/>
      <c r="J16" s="369" t="s">
        <v>335</v>
      </c>
      <c r="K16" s="582">
        <v>2020</v>
      </c>
    </row>
    <row r="17" spans="2:11">
      <c r="B17" s="366"/>
      <c r="C17" s="585"/>
      <c r="D17" s="587"/>
      <c r="E17" s="583"/>
      <c r="F17" s="583"/>
      <c r="G17" s="583"/>
      <c r="H17" s="583"/>
      <c r="I17" s="583"/>
      <c r="J17" s="370" t="s">
        <v>336</v>
      </c>
      <c r="K17" s="583"/>
    </row>
    <row r="18" spans="2:11">
      <c r="B18" s="363" t="s">
        <v>319</v>
      </c>
      <c r="C18" s="367" t="s">
        <v>321</v>
      </c>
      <c r="D18" s="368">
        <f>SUM(E18:I18)</f>
        <v>77</v>
      </c>
      <c r="E18" s="368">
        <f>SUM(E19:E27)</f>
        <v>50</v>
      </c>
      <c r="F18" s="368">
        <f>SUM(F19:F27)</f>
        <v>7</v>
      </c>
      <c r="G18" s="368">
        <f>SUM(G19:G27)</f>
        <v>19</v>
      </c>
      <c r="H18" s="368">
        <f>SUM(H19:H27)</f>
        <v>1</v>
      </c>
      <c r="I18" s="368"/>
      <c r="J18" s="368"/>
      <c r="K18" s="368"/>
    </row>
    <row r="19" spans="2:11">
      <c r="B19" s="364" t="s">
        <v>337</v>
      </c>
      <c r="C19" s="584" t="s">
        <v>38</v>
      </c>
      <c r="D19" s="586">
        <f>SUM(E19:I20)</f>
        <v>10</v>
      </c>
      <c r="E19" s="582">
        <v>7</v>
      </c>
      <c r="F19" s="582" t="s">
        <v>326</v>
      </c>
      <c r="G19" s="582">
        <v>3</v>
      </c>
      <c r="H19" s="582" t="s">
        <v>326</v>
      </c>
      <c r="I19" s="582"/>
      <c r="J19" s="369" t="s">
        <v>338</v>
      </c>
      <c r="K19" s="582">
        <v>2020</v>
      </c>
    </row>
    <row r="20" spans="2:11">
      <c r="B20" s="365"/>
      <c r="C20" s="585"/>
      <c r="D20" s="587"/>
      <c r="E20" s="583"/>
      <c r="F20" s="583"/>
      <c r="G20" s="583"/>
      <c r="H20" s="583"/>
      <c r="I20" s="583"/>
      <c r="J20" s="370" t="s">
        <v>339</v>
      </c>
      <c r="K20" s="583"/>
    </row>
    <row r="21" spans="2:11">
      <c r="B21" s="365"/>
      <c r="C21" s="584" t="s">
        <v>39</v>
      </c>
      <c r="D21" s="586">
        <f>SUM(E21:I22)</f>
        <v>16</v>
      </c>
      <c r="E21" s="582">
        <v>7</v>
      </c>
      <c r="F21" s="582">
        <v>3</v>
      </c>
      <c r="G21" s="582">
        <v>6</v>
      </c>
      <c r="H21" s="582" t="s">
        <v>326</v>
      </c>
      <c r="I21" s="582"/>
      <c r="J21" s="369" t="s">
        <v>340</v>
      </c>
      <c r="K21" s="582">
        <v>2020</v>
      </c>
    </row>
    <row r="22" spans="2:11">
      <c r="B22" s="365"/>
      <c r="C22" s="585"/>
      <c r="D22" s="587"/>
      <c r="E22" s="583"/>
      <c r="F22" s="583"/>
      <c r="G22" s="583"/>
      <c r="H22" s="583"/>
      <c r="I22" s="583"/>
      <c r="J22" s="370" t="s">
        <v>341</v>
      </c>
      <c r="K22" s="583"/>
    </row>
    <row r="23" spans="2:11">
      <c r="B23" s="365"/>
      <c r="C23" s="371" t="s">
        <v>45</v>
      </c>
      <c r="D23" s="372">
        <f>SUM(E23:I23)</f>
        <v>2</v>
      </c>
      <c r="E23" s="374">
        <v>2</v>
      </c>
      <c r="F23" s="374" t="s">
        <v>326</v>
      </c>
      <c r="G23" s="374" t="s">
        <v>326</v>
      </c>
      <c r="H23" s="374" t="s">
        <v>326</v>
      </c>
      <c r="I23" s="374"/>
      <c r="J23" s="374" t="s">
        <v>342</v>
      </c>
      <c r="K23" s="374">
        <v>2020</v>
      </c>
    </row>
    <row r="24" spans="2:11">
      <c r="B24" s="365"/>
      <c r="C24" s="371" t="s">
        <v>40</v>
      </c>
      <c r="D24" s="372">
        <f>SUM(E24:I24)</f>
        <v>10</v>
      </c>
      <c r="E24" s="374">
        <v>1</v>
      </c>
      <c r="F24" s="374" t="s">
        <v>326</v>
      </c>
      <c r="G24" s="374">
        <v>9</v>
      </c>
      <c r="H24" s="374" t="s">
        <v>326</v>
      </c>
      <c r="I24" s="374"/>
      <c r="J24" s="374" t="s">
        <v>343</v>
      </c>
      <c r="K24" s="374">
        <v>2020</v>
      </c>
    </row>
    <row r="25" spans="2:11">
      <c r="B25" s="365"/>
      <c r="C25" s="371" t="s">
        <v>52</v>
      </c>
      <c r="D25" s="372">
        <f>SUM(E25:I25)</f>
        <v>14</v>
      </c>
      <c r="E25" s="374">
        <v>12</v>
      </c>
      <c r="F25" s="374" t="s">
        <v>326</v>
      </c>
      <c r="G25" s="374">
        <v>1</v>
      </c>
      <c r="H25" s="374">
        <v>1</v>
      </c>
      <c r="I25" s="374"/>
      <c r="J25" s="374" t="s">
        <v>344</v>
      </c>
      <c r="K25" s="374">
        <v>2010</v>
      </c>
    </row>
    <row r="26" spans="2:11">
      <c r="B26" s="365"/>
      <c r="C26" s="371" t="s">
        <v>43</v>
      </c>
      <c r="D26" s="372">
        <f>SUM(E26:I26)</f>
        <v>14</v>
      </c>
      <c r="E26" s="374">
        <v>12</v>
      </c>
      <c r="F26" s="374">
        <v>2</v>
      </c>
      <c r="G26" s="374" t="s">
        <v>326</v>
      </c>
      <c r="H26" s="374" t="s">
        <v>326</v>
      </c>
      <c r="I26" s="374"/>
      <c r="J26" s="374" t="s">
        <v>345</v>
      </c>
      <c r="K26" s="374">
        <v>2020</v>
      </c>
    </row>
    <row r="27" spans="2:11">
      <c r="B27" s="366"/>
      <c r="C27" s="371" t="s">
        <v>44</v>
      </c>
      <c r="D27" s="372">
        <f>SUM(E27:I27)</f>
        <v>11</v>
      </c>
      <c r="E27" s="374">
        <v>9</v>
      </c>
      <c r="F27" s="374">
        <v>2</v>
      </c>
      <c r="G27" s="374" t="s">
        <v>326</v>
      </c>
      <c r="H27" s="374" t="s">
        <v>326</v>
      </c>
      <c r="I27" s="374"/>
      <c r="J27" s="374" t="s">
        <v>346</v>
      </c>
      <c r="K27" s="374">
        <v>2020</v>
      </c>
    </row>
  </sheetData>
  <mergeCells count="64">
    <mergeCell ref="I19:I20"/>
    <mergeCell ref="K19:K20"/>
    <mergeCell ref="C21:C22"/>
    <mergeCell ref="D21:D22"/>
    <mergeCell ref="E21:E22"/>
    <mergeCell ref="F21:F22"/>
    <mergeCell ref="G21:G22"/>
    <mergeCell ref="H21:H22"/>
    <mergeCell ref="I21:I22"/>
    <mergeCell ref="K21:K22"/>
    <mergeCell ref="C19:C20"/>
    <mergeCell ref="D19:D20"/>
    <mergeCell ref="E19:E20"/>
    <mergeCell ref="F19:F20"/>
    <mergeCell ref="G19:G20"/>
    <mergeCell ref="H19:H20"/>
    <mergeCell ref="I12:I13"/>
    <mergeCell ref="K12:K13"/>
    <mergeCell ref="C16:C17"/>
    <mergeCell ref="D16:D17"/>
    <mergeCell ref="E16:E17"/>
    <mergeCell ref="F16:F17"/>
    <mergeCell ref="G16:G17"/>
    <mergeCell ref="H16:H17"/>
    <mergeCell ref="I16:I17"/>
    <mergeCell ref="K16:K17"/>
    <mergeCell ref="C12:C13"/>
    <mergeCell ref="D12:D13"/>
    <mergeCell ref="E12:E13"/>
    <mergeCell ref="F12:F13"/>
    <mergeCell ref="G12:G13"/>
    <mergeCell ref="H12:H13"/>
    <mergeCell ref="I7:I8"/>
    <mergeCell ref="K7:K8"/>
    <mergeCell ref="C10:C11"/>
    <mergeCell ref="D10:D11"/>
    <mergeCell ref="E10:E11"/>
    <mergeCell ref="F10:F11"/>
    <mergeCell ref="G10:G11"/>
    <mergeCell ref="H10:H11"/>
    <mergeCell ref="I10:I11"/>
    <mergeCell ref="K10:K11"/>
    <mergeCell ref="C7:C8"/>
    <mergeCell ref="D7:D8"/>
    <mergeCell ref="E7:E8"/>
    <mergeCell ref="F7:F8"/>
    <mergeCell ref="G7:G8"/>
    <mergeCell ref="H7:H8"/>
    <mergeCell ref="I3:I4"/>
    <mergeCell ref="K3:K4"/>
    <mergeCell ref="C5:C6"/>
    <mergeCell ref="D5:D6"/>
    <mergeCell ref="E5:E6"/>
    <mergeCell ref="F5:F6"/>
    <mergeCell ref="G5:G6"/>
    <mergeCell ref="H5:H6"/>
    <mergeCell ref="I5:I6"/>
    <mergeCell ref="K5:K6"/>
    <mergeCell ref="C3:C4"/>
    <mergeCell ref="D3:D4"/>
    <mergeCell ref="E3:E4"/>
    <mergeCell ref="F3:F4"/>
    <mergeCell ref="G3:G4"/>
    <mergeCell ref="H3:H4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Q13" sqref="Q13"/>
    </sheetView>
  </sheetViews>
  <sheetFormatPr defaultRowHeight="16.5"/>
  <sheetData>
    <row r="1" spans="1:11" ht="17.25">
      <c r="A1" s="376"/>
      <c r="B1" s="514" t="s">
        <v>25</v>
      </c>
      <c r="C1" s="515"/>
      <c r="D1" s="515"/>
      <c r="E1" s="515"/>
      <c r="F1" s="515"/>
      <c r="G1" s="515"/>
      <c r="H1" s="515"/>
      <c r="I1" s="515"/>
      <c r="J1" s="516"/>
      <c r="K1" s="376"/>
    </row>
    <row r="2" spans="1:11">
      <c r="A2" s="376"/>
      <c r="B2" s="517" t="s">
        <v>68</v>
      </c>
      <c r="C2" s="519" t="s">
        <v>228</v>
      </c>
      <c r="D2" s="522"/>
      <c r="E2" s="522"/>
      <c r="F2" s="522"/>
      <c r="G2" s="522"/>
      <c r="H2" s="522"/>
      <c r="I2" s="522"/>
      <c r="J2" s="523"/>
      <c r="K2" s="376"/>
    </row>
    <row r="3" spans="1:11" ht="33">
      <c r="A3" s="376"/>
      <c r="B3" s="518"/>
      <c r="C3" s="520"/>
      <c r="D3" s="378" t="s">
        <v>72</v>
      </c>
      <c r="E3" s="378" t="s">
        <v>229</v>
      </c>
      <c r="F3" s="378" t="s">
        <v>73</v>
      </c>
      <c r="G3" s="378" t="s">
        <v>215</v>
      </c>
      <c r="H3" s="378" t="s">
        <v>216</v>
      </c>
      <c r="I3" s="378" t="s">
        <v>74</v>
      </c>
      <c r="J3" s="377" t="s">
        <v>278</v>
      </c>
      <c r="K3" s="376"/>
    </row>
    <row r="4" spans="1:11" ht="18" thickBot="1">
      <c r="A4" s="376"/>
      <c r="B4" s="383">
        <v>175</v>
      </c>
      <c r="C4" s="381">
        <v>45</v>
      </c>
      <c r="D4" s="382">
        <v>2</v>
      </c>
      <c r="E4" s="379">
        <v>13</v>
      </c>
      <c r="F4" s="379">
        <v>21</v>
      </c>
      <c r="G4" s="379">
        <v>7</v>
      </c>
      <c r="H4" s="379">
        <v>13</v>
      </c>
      <c r="I4" s="379">
        <v>21</v>
      </c>
      <c r="J4" s="380">
        <f>SUM(J5:J29)</f>
        <v>122</v>
      </c>
      <c r="K4" s="380">
        <f>SUM(K5:K29)</f>
        <v>62</v>
      </c>
    </row>
    <row r="5" spans="1:11" ht="17.25">
      <c r="A5" s="397" t="s">
        <v>24</v>
      </c>
      <c r="B5" s="387">
        <v>16</v>
      </c>
      <c r="C5" s="384">
        <v>1</v>
      </c>
      <c r="D5" s="385">
        <v>2</v>
      </c>
      <c r="E5" s="386">
        <v>0</v>
      </c>
      <c r="F5" s="386">
        <v>4</v>
      </c>
      <c r="G5" s="386">
        <v>0</v>
      </c>
      <c r="H5" s="386">
        <v>0</v>
      </c>
      <c r="I5" s="386">
        <v>0</v>
      </c>
      <c r="J5" s="388">
        <v>7</v>
      </c>
      <c r="K5" s="402">
        <v>4</v>
      </c>
    </row>
    <row r="6" spans="1:11" ht="17.25">
      <c r="A6" s="398" t="s">
        <v>27</v>
      </c>
      <c r="B6" s="392">
        <v>8</v>
      </c>
      <c r="C6" s="389">
        <v>1</v>
      </c>
      <c r="D6" s="390">
        <v>0</v>
      </c>
      <c r="E6" s="391">
        <v>1</v>
      </c>
      <c r="F6" s="391">
        <v>1</v>
      </c>
      <c r="G6" s="391">
        <v>0</v>
      </c>
      <c r="H6" s="391">
        <v>0</v>
      </c>
      <c r="I6" s="391">
        <v>3</v>
      </c>
      <c r="J6" s="388">
        <v>6</v>
      </c>
      <c r="K6" s="402">
        <v>4</v>
      </c>
    </row>
    <row r="7" spans="1:11" ht="17.25">
      <c r="A7" s="398" t="s">
        <v>31</v>
      </c>
      <c r="B7" s="392">
        <v>3</v>
      </c>
      <c r="C7" s="389">
        <v>0</v>
      </c>
      <c r="D7" s="390">
        <v>0</v>
      </c>
      <c r="E7" s="391">
        <v>0</v>
      </c>
      <c r="F7" s="391">
        <v>0</v>
      </c>
      <c r="G7" s="391">
        <v>0</v>
      </c>
      <c r="H7" s="391">
        <v>0</v>
      </c>
      <c r="I7" s="391">
        <v>1</v>
      </c>
      <c r="J7" s="388">
        <v>1</v>
      </c>
      <c r="K7" s="402">
        <v>1</v>
      </c>
    </row>
    <row r="8" spans="1:11" ht="17.25">
      <c r="A8" s="398" t="s">
        <v>30</v>
      </c>
      <c r="B8" s="392">
        <v>29</v>
      </c>
      <c r="C8" s="389">
        <v>19</v>
      </c>
      <c r="D8" s="390">
        <v>0</v>
      </c>
      <c r="E8" s="391">
        <v>2</v>
      </c>
      <c r="F8" s="391">
        <v>1</v>
      </c>
      <c r="G8" s="391">
        <v>0</v>
      </c>
      <c r="H8" s="391">
        <v>0</v>
      </c>
      <c r="I8" s="391">
        <v>1</v>
      </c>
      <c r="J8" s="388">
        <v>23</v>
      </c>
      <c r="K8" s="402">
        <v>2</v>
      </c>
    </row>
    <row r="9" spans="1:11" ht="17.25">
      <c r="A9" s="398" t="s">
        <v>32</v>
      </c>
      <c r="B9" s="392">
        <v>43</v>
      </c>
      <c r="C9" s="389">
        <v>16</v>
      </c>
      <c r="D9" s="390">
        <v>0</v>
      </c>
      <c r="E9" s="391">
        <v>3</v>
      </c>
      <c r="F9" s="391">
        <v>5</v>
      </c>
      <c r="G9" s="391">
        <v>2</v>
      </c>
      <c r="H9" s="391">
        <v>3</v>
      </c>
      <c r="I9" s="391">
        <v>9</v>
      </c>
      <c r="J9" s="388">
        <v>38</v>
      </c>
      <c r="K9" s="402">
        <v>19</v>
      </c>
    </row>
    <row r="10" spans="1:11" ht="17.25">
      <c r="A10" s="398" t="s">
        <v>35</v>
      </c>
      <c r="B10" s="392">
        <v>17</v>
      </c>
      <c r="C10" s="389">
        <v>1</v>
      </c>
      <c r="D10" s="390">
        <v>0</v>
      </c>
      <c r="E10" s="391">
        <v>1</v>
      </c>
      <c r="F10" s="391">
        <v>2</v>
      </c>
      <c r="G10" s="391">
        <v>1</v>
      </c>
      <c r="H10" s="391">
        <v>3</v>
      </c>
      <c r="I10" s="391">
        <v>2</v>
      </c>
      <c r="J10" s="388">
        <v>10</v>
      </c>
      <c r="K10" s="402">
        <v>8</v>
      </c>
    </row>
    <row r="11" spans="1:11" ht="17.25">
      <c r="A11" s="398" t="s">
        <v>36</v>
      </c>
      <c r="B11" s="392">
        <v>1</v>
      </c>
      <c r="C11" s="389">
        <v>0</v>
      </c>
      <c r="D11" s="390">
        <v>0</v>
      </c>
      <c r="E11" s="391">
        <v>1</v>
      </c>
      <c r="F11" s="391">
        <v>0</v>
      </c>
      <c r="G11" s="391">
        <v>0</v>
      </c>
      <c r="H11" s="391">
        <v>0</v>
      </c>
      <c r="I11" s="391">
        <v>0</v>
      </c>
      <c r="J11" s="388">
        <v>1</v>
      </c>
      <c r="K11" s="402">
        <v>0</v>
      </c>
    </row>
    <row r="12" spans="1:11" ht="17.25">
      <c r="A12" s="399" t="s">
        <v>59</v>
      </c>
      <c r="B12" s="392">
        <v>7</v>
      </c>
      <c r="C12" s="389">
        <v>0</v>
      </c>
      <c r="D12" s="390">
        <v>0</v>
      </c>
      <c r="E12" s="391">
        <v>0</v>
      </c>
      <c r="F12" s="391">
        <v>1</v>
      </c>
      <c r="G12" s="391">
        <v>2</v>
      </c>
      <c r="H12" s="391">
        <v>0</v>
      </c>
      <c r="I12" s="391">
        <v>0</v>
      </c>
      <c r="J12" s="388">
        <v>3</v>
      </c>
      <c r="K12" s="402">
        <v>3</v>
      </c>
    </row>
    <row r="13" spans="1:11" ht="17.25">
      <c r="A13" s="400" t="s">
        <v>38</v>
      </c>
      <c r="B13" s="392">
        <v>3</v>
      </c>
      <c r="C13" s="389">
        <v>2</v>
      </c>
      <c r="D13" s="390">
        <v>0</v>
      </c>
      <c r="E13" s="391">
        <v>0</v>
      </c>
      <c r="F13" s="391">
        <v>1</v>
      </c>
      <c r="G13" s="391">
        <v>0</v>
      </c>
      <c r="H13" s="391">
        <v>0</v>
      </c>
      <c r="I13" s="391">
        <v>0</v>
      </c>
      <c r="J13" s="388">
        <v>3</v>
      </c>
      <c r="K13" s="402">
        <v>1</v>
      </c>
    </row>
    <row r="14" spans="1:11" ht="17.25">
      <c r="A14" s="403" t="s">
        <v>230</v>
      </c>
      <c r="B14" s="392">
        <v>0</v>
      </c>
      <c r="C14" s="389">
        <v>0</v>
      </c>
      <c r="D14" s="390">
        <v>0</v>
      </c>
      <c r="E14" s="391">
        <v>0</v>
      </c>
      <c r="F14" s="391">
        <v>0</v>
      </c>
      <c r="G14" s="391">
        <v>0</v>
      </c>
      <c r="H14" s="391">
        <v>0</v>
      </c>
      <c r="I14" s="391">
        <v>0</v>
      </c>
      <c r="J14" s="388">
        <v>0</v>
      </c>
      <c r="K14" s="402">
        <v>0</v>
      </c>
    </row>
    <row r="15" spans="1:11" ht="17.25">
      <c r="A15" s="399" t="s">
        <v>55</v>
      </c>
      <c r="B15" s="392">
        <v>10</v>
      </c>
      <c r="C15" s="389">
        <v>0</v>
      </c>
      <c r="D15" s="390">
        <v>0</v>
      </c>
      <c r="E15" s="391">
        <v>0</v>
      </c>
      <c r="F15" s="391">
        <v>2</v>
      </c>
      <c r="G15" s="391">
        <v>0</v>
      </c>
      <c r="H15" s="391">
        <v>1</v>
      </c>
      <c r="I15" s="391">
        <v>1</v>
      </c>
      <c r="J15" s="388">
        <v>4</v>
      </c>
      <c r="K15" s="402">
        <v>4</v>
      </c>
    </row>
    <row r="16" spans="1:11" ht="17.25">
      <c r="A16" s="399" t="s">
        <v>48</v>
      </c>
      <c r="B16" s="392">
        <v>1</v>
      </c>
      <c r="C16" s="389">
        <v>0</v>
      </c>
      <c r="D16" s="390">
        <v>0</v>
      </c>
      <c r="E16" s="391">
        <v>0</v>
      </c>
      <c r="F16" s="391">
        <v>0</v>
      </c>
      <c r="G16" s="391">
        <v>0</v>
      </c>
      <c r="H16" s="391">
        <v>0</v>
      </c>
      <c r="I16" s="391">
        <v>0</v>
      </c>
      <c r="J16" s="388">
        <v>0</v>
      </c>
      <c r="K16" s="402">
        <v>0</v>
      </c>
    </row>
    <row r="17" spans="1:11" ht="17.25">
      <c r="A17" s="399" t="s">
        <v>51</v>
      </c>
      <c r="B17" s="392">
        <v>0</v>
      </c>
      <c r="C17" s="389">
        <v>0</v>
      </c>
      <c r="D17" s="390">
        <v>0</v>
      </c>
      <c r="E17" s="391">
        <v>0</v>
      </c>
      <c r="F17" s="391">
        <v>0</v>
      </c>
      <c r="G17" s="391">
        <v>0</v>
      </c>
      <c r="H17" s="391">
        <v>0</v>
      </c>
      <c r="I17" s="391">
        <v>0</v>
      </c>
      <c r="J17" s="388">
        <v>0</v>
      </c>
      <c r="K17" s="402">
        <v>0</v>
      </c>
    </row>
    <row r="18" spans="1:11" ht="17.25">
      <c r="A18" s="399" t="s">
        <v>49</v>
      </c>
      <c r="B18" s="392">
        <v>0</v>
      </c>
      <c r="C18" s="389">
        <v>0</v>
      </c>
      <c r="D18" s="390">
        <v>0</v>
      </c>
      <c r="E18" s="391">
        <v>0</v>
      </c>
      <c r="F18" s="391">
        <v>0</v>
      </c>
      <c r="G18" s="391">
        <v>0</v>
      </c>
      <c r="H18" s="391">
        <v>0</v>
      </c>
      <c r="I18" s="391">
        <v>0</v>
      </c>
      <c r="J18" s="388">
        <v>0</v>
      </c>
      <c r="K18" s="402">
        <v>0</v>
      </c>
    </row>
    <row r="19" spans="1:11" ht="17.25">
      <c r="A19" s="399" t="s">
        <v>50</v>
      </c>
      <c r="B19" s="392">
        <v>0</v>
      </c>
      <c r="C19" s="389">
        <v>0</v>
      </c>
      <c r="D19" s="390">
        <v>0</v>
      </c>
      <c r="E19" s="391">
        <v>0</v>
      </c>
      <c r="F19" s="391">
        <v>0</v>
      </c>
      <c r="G19" s="391">
        <v>0</v>
      </c>
      <c r="H19" s="391">
        <v>0</v>
      </c>
      <c r="I19" s="391">
        <v>0</v>
      </c>
      <c r="J19" s="388">
        <v>0</v>
      </c>
      <c r="K19" s="402">
        <v>0</v>
      </c>
    </row>
    <row r="20" spans="1:11" ht="17.25">
      <c r="A20" s="400" t="s">
        <v>39</v>
      </c>
      <c r="B20" s="392">
        <v>6</v>
      </c>
      <c r="C20" s="389">
        <v>1</v>
      </c>
      <c r="D20" s="390">
        <v>0</v>
      </c>
      <c r="E20" s="391">
        <v>0</v>
      </c>
      <c r="F20" s="391">
        <v>0</v>
      </c>
      <c r="G20" s="391">
        <v>0</v>
      </c>
      <c r="H20" s="391">
        <v>0</v>
      </c>
      <c r="I20" s="391">
        <v>1</v>
      </c>
      <c r="J20" s="388">
        <v>2</v>
      </c>
      <c r="K20" s="402">
        <v>1</v>
      </c>
    </row>
    <row r="21" spans="1:11" ht="17.25">
      <c r="A21" s="400" t="s">
        <v>45</v>
      </c>
      <c r="B21" s="392">
        <v>0</v>
      </c>
      <c r="C21" s="389">
        <v>0</v>
      </c>
      <c r="D21" s="390">
        <v>0</v>
      </c>
      <c r="E21" s="391">
        <v>0</v>
      </c>
      <c r="F21" s="391">
        <v>0</v>
      </c>
      <c r="G21" s="391">
        <v>0</v>
      </c>
      <c r="H21" s="391">
        <v>0</v>
      </c>
      <c r="I21" s="391">
        <v>0</v>
      </c>
      <c r="J21" s="388">
        <v>0</v>
      </c>
      <c r="K21" s="402">
        <v>0</v>
      </c>
    </row>
    <row r="22" spans="1:11" ht="17.25">
      <c r="A22" s="400" t="s">
        <v>40</v>
      </c>
      <c r="B22" s="392">
        <v>9</v>
      </c>
      <c r="C22" s="389">
        <v>1</v>
      </c>
      <c r="D22" s="390">
        <v>0</v>
      </c>
      <c r="E22" s="391">
        <v>2</v>
      </c>
      <c r="F22" s="391">
        <v>1</v>
      </c>
      <c r="G22" s="391">
        <v>0</v>
      </c>
      <c r="H22" s="391">
        <v>1</v>
      </c>
      <c r="I22" s="391">
        <v>3</v>
      </c>
      <c r="J22" s="388">
        <v>8</v>
      </c>
      <c r="K22" s="402">
        <v>5</v>
      </c>
    </row>
    <row r="23" spans="1:11" ht="17.25">
      <c r="A23" s="398" t="s">
        <v>41</v>
      </c>
      <c r="B23" s="392">
        <v>6</v>
      </c>
      <c r="C23" s="389">
        <v>1</v>
      </c>
      <c r="D23" s="390">
        <v>0</v>
      </c>
      <c r="E23" s="391">
        <v>0</v>
      </c>
      <c r="F23" s="391">
        <v>1</v>
      </c>
      <c r="G23" s="391">
        <v>0</v>
      </c>
      <c r="H23" s="391">
        <v>1</v>
      </c>
      <c r="I23" s="391">
        <v>0</v>
      </c>
      <c r="J23" s="388">
        <v>3</v>
      </c>
      <c r="K23" s="402">
        <v>2</v>
      </c>
    </row>
    <row r="24" spans="1:11" ht="17.25">
      <c r="A24" s="398" t="s">
        <v>42</v>
      </c>
      <c r="B24" s="392">
        <v>10</v>
      </c>
      <c r="C24" s="389">
        <v>2</v>
      </c>
      <c r="D24" s="390">
        <v>0</v>
      </c>
      <c r="E24" s="391">
        <v>2</v>
      </c>
      <c r="F24" s="391">
        <v>1</v>
      </c>
      <c r="G24" s="391">
        <v>0</v>
      </c>
      <c r="H24" s="391">
        <v>2</v>
      </c>
      <c r="I24" s="391">
        <v>0</v>
      </c>
      <c r="J24" s="388">
        <v>7</v>
      </c>
      <c r="K24" s="402">
        <v>3</v>
      </c>
    </row>
    <row r="25" spans="1:11" ht="17.25">
      <c r="A25" s="400" t="s">
        <v>52</v>
      </c>
      <c r="B25" s="392">
        <v>1</v>
      </c>
      <c r="C25" s="389">
        <v>0</v>
      </c>
      <c r="D25" s="390">
        <v>0</v>
      </c>
      <c r="E25" s="391">
        <v>0</v>
      </c>
      <c r="F25" s="391">
        <v>0</v>
      </c>
      <c r="G25" s="391">
        <v>0</v>
      </c>
      <c r="H25" s="391">
        <v>1</v>
      </c>
      <c r="I25" s="391">
        <v>0</v>
      </c>
      <c r="J25" s="388">
        <v>1</v>
      </c>
      <c r="K25" s="402">
        <v>1</v>
      </c>
    </row>
    <row r="26" spans="1:11" ht="17.25">
      <c r="A26" s="400" t="s">
        <v>43</v>
      </c>
      <c r="B26" s="392">
        <v>0</v>
      </c>
      <c r="C26" s="389">
        <v>0</v>
      </c>
      <c r="D26" s="390">
        <v>0</v>
      </c>
      <c r="E26" s="391">
        <v>0</v>
      </c>
      <c r="F26" s="391">
        <v>0</v>
      </c>
      <c r="G26" s="391">
        <v>0</v>
      </c>
      <c r="H26" s="391">
        <v>0</v>
      </c>
      <c r="I26" s="391">
        <v>0</v>
      </c>
      <c r="J26" s="388">
        <v>0</v>
      </c>
      <c r="K26" s="402">
        <v>0</v>
      </c>
    </row>
    <row r="27" spans="1:11" ht="17.25">
      <c r="A27" s="400" t="s">
        <v>44</v>
      </c>
      <c r="B27" s="392">
        <v>0</v>
      </c>
      <c r="C27" s="389">
        <v>0</v>
      </c>
      <c r="D27" s="390">
        <v>0</v>
      </c>
      <c r="E27" s="391">
        <v>0</v>
      </c>
      <c r="F27" s="391">
        <v>0</v>
      </c>
      <c r="G27" s="391">
        <v>0</v>
      </c>
      <c r="H27" s="391">
        <v>0</v>
      </c>
      <c r="I27" s="391">
        <v>0</v>
      </c>
      <c r="J27" s="388">
        <v>0</v>
      </c>
      <c r="K27" s="402">
        <v>0</v>
      </c>
    </row>
    <row r="28" spans="1:11" ht="17.25">
      <c r="A28" s="399" t="s">
        <v>53</v>
      </c>
      <c r="B28" s="392">
        <v>3</v>
      </c>
      <c r="C28" s="389">
        <v>0</v>
      </c>
      <c r="D28" s="390">
        <v>0</v>
      </c>
      <c r="E28" s="391">
        <v>0</v>
      </c>
      <c r="F28" s="391">
        <v>0</v>
      </c>
      <c r="G28" s="391">
        <v>2</v>
      </c>
      <c r="H28" s="391">
        <v>1</v>
      </c>
      <c r="I28" s="391">
        <v>0</v>
      </c>
      <c r="J28" s="388">
        <v>3</v>
      </c>
      <c r="K28" s="402">
        <v>3</v>
      </c>
    </row>
    <row r="29" spans="1:11" ht="18" thickBot="1">
      <c r="A29" s="401" t="s">
        <v>46</v>
      </c>
      <c r="B29" s="396">
        <v>2</v>
      </c>
      <c r="C29" s="393">
        <v>0</v>
      </c>
      <c r="D29" s="394">
        <v>0</v>
      </c>
      <c r="E29" s="395">
        <v>1</v>
      </c>
      <c r="F29" s="395">
        <v>1</v>
      </c>
      <c r="G29" s="395">
        <v>0</v>
      </c>
      <c r="H29" s="395">
        <v>0</v>
      </c>
      <c r="I29" s="395">
        <v>0</v>
      </c>
      <c r="J29" s="388">
        <v>2</v>
      </c>
      <c r="K29" s="402">
        <v>1</v>
      </c>
    </row>
  </sheetData>
  <mergeCells count="4">
    <mergeCell ref="D2:J2"/>
    <mergeCell ref="B1:J1"/>
    <mergeCell ref="B2:B3"/>
    <mergeCell ref="C2:C3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H22"/>
  <sheetViews>
    <sheetView tabSelected="1" workbookViewId="0">
      <selection activeCell="C26" sqref="C26"/>
    </sheetView>
  </sheetViews>
  <sheetFormatPr defaultRowHeight="16.5"/>
  <cols>
    <col min="32" max="32" width="13.625" customWidth="1"/>
    <col min="60" max="60" width="19" bestFit="1" customWidth="1"/>
  </cols>
  <sheetData>
    <row r="1" spans="2:60" ht="31.5">
      <c r="B1" s="440" t="s">
        <v>376</v>
      </c>
      <c r="C1" s="435"/>
      <c r="D1" s="435"/>
      <c r="E1" s="435"/>
      <c r="F1" s="435"/>
      <c r="G1" s="435"/>
    </row>
    <row r="2" spans="2:60" ht="16.5" customHeight="1">
      <c r="B2" s="469" t="s">
        <v>23</v>
      </c>
      <c r="C2" s="476" t="s">
        <v>22</v>
      </c>
      <c r="D2" s="478" t="s">
        <v>214</v>
      </c>
      <c r="E2" s="478" t="s">
        <v>21</v>
      </c>
      <c r="F2" s="476" t="s">
        <v>20</v>
      </c>
      <c r="G2" s="476" t="s">
        <v>19</v>
      </c>
      <c r="H2" s="511" t="s">
        <v>97</v>
      </c>
      <c r="I2" s="476" t="s">
        <v>104</v>
      </c>
      <c r="J2" s="513" t="s">
        <v>62</v>
      </c>
      <c r="K2" s="513"/>
      <c r="L2" s="513"/>
      <c r="M2" s="513"/>
      <c r="N2" s="513"/>
      <c r="O2" s="513"/>
      <c r="P2" s="513"/>
      <c r="Q2" s="471" t="s">
        <v>267</v>
      </c>
      <c r="R2" s="472"/>
      <c r="S2" s="472"/>
      <c r="T2" s="473"/>
      <c r="U2" s="484" t="s">
        <v>63</v>
      </c>
      <c r="V2" s="485"/>
      <c r="W2" s="485"/>
      <c r="X2" s="485"/>
      <c r="Y2" s="485"/>
      <c r="Z2" s="485"/>
      <c r="AA2" s="485"/>
      <c r="AB2" s="485"/>
      <c r="AC2" s="485"/>
      <c r="AD2" s="486"/>
      <c r="AE2" s="487" t="s">
        <v>18</v>
      </c>
      <c r="AF2" s="487"/>
      <c r="AG2" s="488" t="s">
        <v>16</v>
      </c>
      <c r="AH2" s="488"/>
      <c r="AI2" s="469" t="s">
        <v>166</v>
      </c>
      <c r="AJ2" s="489" t="s">
        <v>15</v>
      </c>
      <c r="AK2" s="489"/>
      <c r="AL2" s="480" t="s">
        <v>348</v>
      </c>
      <c r="AM2" s="480" t="s">
        <v>207</v>
      </c>
      <c r="AN2" s="480" t="s">
        <v>208</v>
      </c>
      <c r="AO2" s="482" t="s">
        <v>14</v>
      </c>
      <c r="AP2" s="483"/>
      <c r="AQ2" s="476" t="s">
        <v>107</v>
      </c>
      <c r="AR2" s="469" t="s">
        <v>13</v>
      </c>
      <c r="AS2" s="469" t="s">
        <v>12</v>
      </c>
      <c r="AT2" s="476" t="s">
        <v>98</v>
      </c>
      <c r="AU2" s="476" t="s">
        <v>99</v>
      </c>
      <c r="AV2" s="476" t="s">
        <v>100</v>
      </c>
      <c r="AW2" s="469" t="s">
        <v>11</v>
      </c>
      <c r="AX2" s="469" t="s">
        <v>101</v>
      </c>
      <c r="AY2" s="469" t="s">
        <v>10</v>
      </c>
      <c r="AZ2" s="469" t="s">
        <v>102</v>
      </c>
      <c r="BA2" s="476" t="s">
        <v>103</v>
      </c>
      <c r="BB2" s="489" t="s">
        <v>17</v>
      </c>
      <c r="BC2" s="489"/>
      <c r="BD2" s="509" t="s">
        <v>257</v>
      </c>
      <c r="BE2" s="501">
        <v>43830</v>
      </c>
      <c r="BF2" s="502"/>
      <c r="BG2" s="503"/>
      <c r="BH2" s="506" t="s">
        <v>193</v>
      </c>
    </row>
    <row r="3" spans="2:60">
      <c r="B3" s="470"/>
      <c r="C3" s="477"/>
      <c r="D3" s="479"/>
      <c r="E3" s="479"/>
      <c r="F3" s="477"/>
      <c r="G3" s="477"/>
      <c r="H3" s="512"/>
      <c r="I3" s="477"/>
      <c r="J3" s="494" t="s">
        <v>9</v>
      </c>
      <c r="K3" s="496" t="s">
        <v>8</v>
      </c>
      <c r="L3" s="497"/>
      <c r="M3" s="497"/>
      <c r="N3" s="497"/>
      <c r="O3" s="497"/>
      <c r="P3" s="498"/>
      <c r="Q3" s="474" t="s">
        <v>268</v>
      </c>
      <c r="R3" s="471" t="s">
        <v>7</v>
      </c>
      <c r="S3" s="473"/>
      <c r="T3" s="474" t="s">
        <v>6</v>
      </c>
      <c r="U3" s="484" t="s">
        <v>7</v>
      </c>
      <c r="V3" s="485"/>
      <c r="W3" s="485"/>
      <c r="X3" s="485"/>
      <c r="Y3" s="485"/>
      <c r="Z3" s="486"/>
      <c r="AA3" s="484" t="s">
        <v>6</v>
      </c>
      <c r="AB3" s="485"/>
      <c r="AC3" s="485"/>
      <c r="AD3" s="486"/>
      <c r="AE3" s="478" t="s">
        <v>5</v>
      </c>
      <c r="AF3" s="478" t="s">
        <v>165</v>
      </c>
      <c r="AG3" s="490" t="s">
        <v>106</v>
      </c>
      <c r="AH3" s="492" t="s">
        <v>4</v>
      </c>
      <c r="AI3" s="470"/>
      <c r="AJ3" s="469" t="s">
        <v>3</v>
      </c>
      <c r="AK3" s="469" t="s">
        <v>2</v>
      </c>
      <c r="AL3" s="481"/>
      <c r="AM3" s="481"/>
      <c r="AN3" s="481"/>
      <c r="AO3" s="499" t="s">
        <v>1</v>
      </c>
      <c r="AP3" s="469" t="s">
        <v>0</v>
      </c>
      <c r="AQ3" s="477"/>
      <c r="AR3" s="470"/>
      <c r="AS3" s="470"/>
      <c r="AT3" s="477"/>
      <c r="AU3" s="477"/>
      <c r="AV3" s="477"/>
      <c r="AW3" s="470"/>
      <c r="AX3" s="470"/>
      <c r="AY3" s="470"/>
      <c r="AZ3" s="470"/>
      <c r="BA3" s="477"/>
      <c r="BB3" s="469" t="s">
        <v>195</v>
      </c>
      <c r="BC3" s="469" t="s">
        <v>194</v>
      </c>
      <c r="BD3" s="510"/>
      <c r="BE3" s="504" t="s">
        <v>210</v>
      </c>
      <c r="BF3" s="504" t="s">
        <v>212</v>
      </c>
      <c r="BG3" s="504" t="s">
        <v>211</v>
      </c>
      <c r="BH3" s="507"/>
    </row>
    <row r="4" spans="2:60" ht="27">
      <c r="B4" s="470"/>
      <c r="C4" s="477"/>
      <c r="D4" s="479"/>
      <c r="E4" s="479"/>
      <c r="F4" s="477"/>
      <c r="G4" s="477"/>
      <c r="H4" s="512"/>
      <c r="I4" s="477"/>
      <c r="J4" s="495"/>
      <c r="K4" s="449" t="s">
        <v>159</v>
      </c>
      <c r="L4" s="449" t="s">
        <v>160</v>
      </c>
      <c r="M4" s="449" t="s">
        <v>161</v>
      </c>
      <c r="N4" s="449" t="s">
        <v>164</v>
      </c>
      <c r="O4" s="449" t="s">
        <v>163</v>
      </c>
      <c r="P4" s="449" t="s">
        <v>162</v>
      </c>
      <c r="Q4" s="475"/>
      <c r="R4" s="450" t="s">
        <v>269</v>
      </c>
      <c r="S4" s="450" t="s">
        <v>270</v>
      </c>
      <c r="T4" s="475"/>
      <c r="U4" s="404" t="s">
        <v>159</v>
      </c>
      <c r="V4" s="404" t="s">
        <v>160</v>
      </c>
      <c r="W4" s="404" t="s">
        <v>161</v>
      </c>
      <c r="X4" s="404" t="s">
        <v>164</v>
      </c>
      <c r="Y4" s="404" t="s">
        <v>163</v>
      </c>
      <c r="Z4" s="404" t="s">
        <v>162</v>
      </c>
      <c r="AA4" s="404" t="s">
        <v>159</v>
      </c>
      <c r="AB4" s="404" t="s">
        <v>160</v>
      </c>
      <c r="AC4" s="404" t="s">
        <v>161</v>
      </c>
      <c r="AD4" s="404" t="s">
        <v>164</v>
      </c>
      <c r="AE4" s="479"/>
      <c r="AF4" s="479"/>
      <c r="AG4" s="491"/>
      <c r="AH4" s="493"/>
      <c r="AI4" s="470"/>
      <c r="AJ4" s="470"/>
      <c r="AK4" s="470"/>
      <c r="AL4" s="481"/>
      <c r="AM4" s="481"/>
      <c r="AN4" s="481"/>
      <c r="AO4" s="500"/>
      <c r="AP4" s="470"/>
      <c r="AQ4" s="477"/>
      <c r="AR4" s="470"/>
      <c r="AS4" s="470"/>
      <c r="AT4" s="477"/>
      <c r="AU4" s="477"/>
      <c r="AV4" s="477"/>
      <c r="AW4" s="470"/>
      <c r="AX4" s="470"/>
      <c r="AY4" s="470"/>
      <c r="AZ4" s="470"/>
      <c r="BA4" s="477"/>
      <c r="BB4" s="470"/>
      <c r="BC4" s="470"/>
      <c r="BD4" s="510"/>
      <c r="BE4" s="505"/>
      <c r="BF4" s="505"/>
      <c r="BG4" s="505"/>
      <c r="BH4" s="508"/>
    </row>
    <row r="5" spans="2:60">
      <c r="B5" s="408">
        <v>1</v>
      </c>
      <c r="C5" s="419" t="s">
        <v>43</v>
      </c>
      <c r="D5" s="409" t="s">
        <v>228</v>
      </c>
      <c r="E5" s="410" t="s">
        <v>26</v>
      </c>
      <c r="F5" s="410" t="s">
        <v>167</v>
      </c>
      <c r="G5" s="411" t="s">
        <v>168</v>
      </c>
      <c r="H5" s="436">
        <v>24892</v>
      </c>
      <c r="I5" s="407">
        <v>1985</v>
      </c>
      <c r="J5" s="438">
        <v>67</v>
      </c>
      <c r="K5" s="437">
        <v>150</v>
      </c>
      <c r="L5" s="437">
        <v>150</v>
      </c>
      <c r="M5" s="437"/>
      <c r="N5" s="437"/>
      <c r="O5" s="437"/>
      <c r="P5" s="437"/>
      <c r="Q5" s="439">
        <v>0</v>
      </c>
      <c r="R5" s="439"/>
      <c r="S5" s="439"/>
      <c r="T5" s="439"/>
      <c r="U5" s="438">
        <v>0</v>
      </c>
      <c r="V5" s="437"/>
      <c r="W5" s="437"/>
      <c r="X5" s="437"/>
      <c r="Y5" s="437"/>
      <c r="Z5" s="437"/>
      <c r="AA5" s="437">
        <v>0</v>
      </c>
      <c r="AB5" s="437"/>
      <c r="AC5" s="437"/>
      <c r="AD5" s="437"/>
      <c r="AE5" s="412">
        <v>2.5</v>
      </c>
      <c r="AF5" s="412">
        <v>2.2999999999999998</v>
      </c>
      <c r="AG5" s="414">
        <v>150</v>
      </c>
      <c r="AH5" s="415"/>
      <c r="AI5" s="218"/>
      <c r="AJ5" s="218"/>
      <c r="AK5" s="218"/>
      <c r="AL5" s="423">
        <v>41404</v>
      </c>
      <c r="AM5" s="423">
        <v>41670</v>
      </c>
      <c r="AN5" s="417"/>
      <c r="AO5" s="417"/>
      <c r="AP5" s="418"/>
      <c r="AQ5" s="418"/>
      <c r="AR5" s="418"/>
      <c r="AS5" s="418"/>
      <c r="AT5" s="418"/>
      <c r="AU5" s="418"/>
      <c r="AV5" s="418"/>
      <c r="AW5" s="418"/>
      <c r="AX5" s="418"/>
      <c r="AY5" s="418"/>
      <c r="AZ5" s="418"/>
      <c r="BA5" s="422" t="s">
        <v>28</v>
      </c>
      <c r="BB5" s="218"/>
      <c r="BC5" s="218"/>
      <c r="BD5" s="420">
        <v>42765</v>
      </c>
      <c r="BE5" s="421">
        <v>1</v>
      </c>
      <c r="BF5" s="421" t="s">
        <v>188</v>
      </c>
      <c r="BG5" s="421" t="s">
        <v>188</v>
      </c>
      <c r="BH5" s="218" t="s">
        <v>374</v>
      </c>
    </row>
    <row r="6" spans="2:60">
      <c r="B6" s="218">
        <v>2</v>
      </c>
      <c r="C6" s="419" t="s">
        <v>43</v>
      </c>
      <c r="D6" s="409" t="s">
        <v>228</v>
      </c>
      <c r="E6" s="410" t="s">
        <v>26</v>
      </c>
      <c r="F6" s="410" t="s">
        <v>169</v>
      </c>
      <c r="G6" s="411" t="s">
        <v>170</v>
      </c>
      <c r="H6" s="436">
        <v>23028</v>
      </c>
      <c r="I6" s="407">
        <v>1983</v>
      </c>
      <c r="J6" s="438">
        <v>78</v>
      </c>
      <c r="K6" s="437">
        <v>132</v>
      </c>
      <c r="L6" s="437">
        <v>132</v>
      </c>
      <c r="M6" s="437"/>
      <c r="N6" s="437"/>
      <c r="O6" s="437"/>
      <c r="P6" s="437"/>
      <c r="Q6" s="439">
        <v>0</v>
      </c>
      <c r="R6" s="439"/>
      <c r="S6" s="439"/>
      <c r="T6" s="439"/>
      <c r="U6" s="438">
        <v>0</v>
      </c>
      <c r="V6" s="437"/>
      <c r="W6" s="437"/>
      <c r="X6" s="437"/>
      <c r="Y6" s="437"/>
      <c r="Z6" s="437"/>
      <c r="AA6" s="437">
        <v>0</v>
      </c>
      <c r="AB6" s="437"/>
      <c r="AC6" s="437"/>
      <c r="AD6" s="437"/>
      <c r="AE6" s="412">
        <v>1.8</v>
      </c>
      <c r="AF6" s="412">
        <v>2.2999999999999998</v>
      </c>
      <c r="AG6" s="414">
        <v>130</v>
      </c>
      <c r="AH6" s="415"/>
      <c r="AI6" s="218"/>
      <c r="AJ6" s="218"/>
      <c r="AK6" s="218"/>
      <c r="AL6" s="423">
        <v>41404</v>
      </c>
      <c r="AM6" s="423">
        <v>41670</v>
      </c>
      <c r="AN6" s="417"/>
      <c r="AO6" s="417"/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22" t="s">
        <v>28</v>
      </c>
      <c r="BB6" s="218"/>
      <c r="BC6" s="218"/>
      <c r="BD6" s="420">
        <v>42765</v>
      </c>
      <c r="BE6" s="421">
        <v>1</v>
      </c>
      <c r="BF6" s="421" t="s">
        <v>188</v>
      </c>
      <c r="BG6" s="421" t="s">
        <v>188</v>
      </c>
      <c r="BH6" s="218" t="s">
        <v>374</v>
      </c>
    </row>
    <row r="7" spans="2:60">
      <c r="B7" s="218">
        <v>3</v>
      </c>
      <c r="C7" s="419" t="s">
        <v>43</v>
      </c>
      <c r="D7" s="409" t="s">
        <v>228</v>
      </c>
      <c r="E7" s="410" t="s">
        <v>26</v>
      </c>
      <c r="F7" s="410" t="s">
        <v>171</v>
      </c>
      <c r="G7" s="411" t="s">
        <v>172</v>
      </c>
      <c r="H7" s="436">
        <v>59563</v>
      </c>
      <c r="I7" s="407">
        <v>1974</v>
      </c>
      <c r="J7" s="438">
        <v>264</v>
      </c>
      <c r="K7" s="437">
        <v>353</v>
      </c>
      <c r="L7" s="437">
        <v>353</v>
      </c>
      <c r="M7" s="437"/>
      <c r="N7" s="437"/>
      <c r="O7" s="437"/>
      <c r="P7" s="437"/>
      <c r="Q7" s="439">
        <v>0</v>
      </c>
      <c r="R7" s="439"/>
      <c r="S7" s="439"/>
      <c r="T7" s="439"/>
      <c r="U7" s="438">
        <v>0</v>
      </c>
      <c r="V7" s="437"/>
      <c r="W7" s="437"/>
      <c r="X7" s="437"/>
      <c r="Y7" s="437"/>
      <c r="Z7" s="437"/>
      <c r="AA7" s="437">
        <v>0</v>
      </c>
      <c r="AB7" s="437"/>
      <c r="AC7" s="437"/>
      <c r="AD7" s="437"/>
      <c r="AE7" s="412">
        <v>1.8</v>
      </c>
      <c r="AF7" s="412">
        <v>2.2999999999999998</v>
      </c>
      <c r="AG7" s="414">
        <v>353</v>
      </c>
      <c r="AH7" s="415"/>
      <c r="AI7" s="218"/>
      <c r="AJ7" s="218"/>
      <c r="AK7" s="218"/>
      <c r="AL7" s="423">
        <v>41404</v>
      </c>
      <c r="AM7" s="423">
        <v>42766</v>
      </c>
      <c r="AN7" s="417"/>
      <c r="AO7" s="417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22" t="s">
        <v>28</v>
      </c>
      <c r="BB7" s="218"/>
      <c r="BC7" s="218"/>
      <c r="BD7" s="448">
        <v>43861</v>
      </c>
      <c r="BE7" s="447" t="s">
        <v>188</v>
      </c>
      <c r="BF7" s="421">
        <v>1</v>
      </c>
      <c r="BG7" s="421" t="s">
        <v>188</v>
      </c>
      <c r="BH7" s="218" t="s">
        <v>374</v>
      </c>
    </row>
    <row r="8" spans="2:60">
      <c r="B8" s="218">
        <v>4</v>
      </c>
      <c r="C8" s="419" t="s">
        <v>43</v>
      </c>
      <c r="D8" s="409" t="s">
        <v>228</v>
      </c>
      <c r="E8" s="410" t="s">
        <v>26</v>
      </c>
      <c r="F8" s="410" t="s">
        <v>173</v>
      </c>
      <c r="G8" s="411" t="s">
        <v>174</v>
      </c>
      <c r="H8" s="436">
        <v>27091</v>
      </c>
      <c r="I8" s="407">
        <v>1990</v>
      </c>
      <c r="J8" s="438">
        <v>55</v>
      </c>
      <c r="K8" s="437">
        <v>333</v>
      </c>
      <c r="L8" s="437">
        <v>333</v>
      </c>
      <c r="M8" s="437"/>
      <c r="N8" s="437"/>
      <c r="O8" s="437"/>
      <c r="P8" s="437"/>
      <c r="Q8" s="439">
        <v>0</v>
      </c>
      <c r="R8" s="439"/>
      <c r="S8" s="439"/>
      <c r="T8" s="439"/>
      <c r="U8" s="438">
        <v>0</v>
      </c>
      <c r="V8" s="437"/>
      <c r="W8" s="437"/>
      <c r="X8" s="437"/>
      <c r="Y8" s="437"/>
      <c r="Z8" s="437"/>
      <c r="AA8" s="437">
        <v>0</v>
      </c>
      <c r="AB8" s="437"/>
      <c r="AC8" s="437"/>
      <c r="AD8" s="437"/>
      <c r="AE8" s="412">
        <v>1.8</v>
      </c>
      <c r="AF8" s="412">
        <v>2.2999999999999998</v>
      </c>
      <c r="AG8" s="414">
        <v>333</v>
      </c>
      <c r="AH8" s="415"/>
      <c r="AI8" s="218"/>
      <c r="AJ8" s="218"/>
      <c r="AK8" s="218"/>
      <c r="AL8" s="423">
        <v>41404</v>
      </c>
      <c r="AM8" s="423">
        <v>41670</v>
      </c>
      <c r="AN8" s="417"/>
      <c r="AO8" s="417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22" t="s">
        <v>28</v>
      </c>
      <c r="BB8" s="218"/>
      <c r="BC8" s="218"/>
      <c r="BD8" s="420">
        <v>42765</v>
      </c>
      <c r="BE8" s="421">
        <v>1</v>
      </c>
      <c r="BF8" s="421" t="s">
        <v>188</v>
      </c>
      <c r="BG8" s="421" t="s">
        <v>188</v>
      </c>
      <c r="BH8" s="218" t="s">
        <v>374</v>
      </c>
    </row>
    <row r="9" spans="2:60">
      <c r="B9" s="218">
        <v>5</v>
      </c>
      <c r="C9" s="419" t="s">
        <v>43</v>
      </c>
      <c r="D9" s="409" t="s">
        <v>228</v>
      </c>
      <c r="E9" s="410" t="s">
        <v>26</v>
      </c>
      <c r="F9" s="410" t="s">
        <v>175</v>
      </c>
      <c r="G9" s="411" t="s">
        <v>176</v>
      </c>
      <c r="H9" s="436">
        <v>48602</v>
      </c>
      <c r="I9" s="407">
        <v>1970</v>
      </c>
      <c r="J9" s="438">
        <v>150</v>
      </c>
      <c r="K9" s="437">
        <v>195</v>
      </c>
      <c r="L9" s="437">
        <v>195</v>
      </c>
      <c r="M9" s="437"/>
      <c r="N9" s="437"/>
      <c r="O9" s="437"/>
      <c r="P9" s="437"/>
      <c r="Q9" s="439">
        <v>0</v>
      </c>
      <c r="R9" s="439"/>
      <c r="S9" s="439"/>
      <c r="T9" s="439"/>
      <c r="U9" s="438">
        <v>0</v>
      </c>
      <c r="V9" s="437"/>
      <c r="W9" s="437"/>
      <c r="X9" s="437"/>
      <c r="Y9" s="437"/>
      <c r="Z9" s="437"/>
      <c r="AA9" s="437">
        <v>0</v>
      </c>
      <c r="AB9" s="437"/>
      <c r="AC9" s="437"/>
      <c r="AD9" s="437"/>
      <c r="AE9" s="412">
        <v>1.8</v>
      </c>
      <c r="AF9" s="412">
        <v>2.2999999999999998</v>
      </c>
      <c r="AG9" s="414">
        <v>195</v>
      </c>
      <c r="AH9" s="415"/>
      <c r="AI9" s="218"/>
      <c r="AJ9" s="218"/>
      <c r="AK9" s="218"/>
      <c r="AL9" s="423">
        <v>41404</v>
      </c>
      <c r="AM9" s="423">
        <v>42766</v>
      </c>
      <c r="AN9" s="417"/>
      <c r="AO9" s="417"/>
      <c r="AP9" s="418"/>
      <c r="AQ9" s="418"/>
      <c r="AR9" s="418"/>
      <c r="AS9" s="418"/>
      <c r="AT9" s="418"/>
      <c r="AU9" s="418"/>
      <c r="AV9" s="418"/>
      <c r="AW9" s="418"/>
      <c r="AX9" s="418"/>
      <c r="AY9" s="418"/>
      <c r="AZ9" s="418"/>
      <c r="BA9" s="422" t="s">
        <v>28</v>
      </c>
      <c r="BB9" s="218"/>
      <c r="BC9" s="218"/>
      <c r="BD9" s="448">
        <v>43861</v>
      </c>
      <c r="BE9" s="447" t="s">
        <v>188</v>
      </c>
      <c r="BF9" s="421">
        <v>1</v>
      </c>
      <c r="BG9" s="421" t="s">
        <v>188</v>
      </c>
      <c r="BH9" s="218" t="s">
        <v>374</v>
      </c>
    </row>
    <row r="10" spans="2:60">
      <c r="B10" s="218">
        <v>6</v>
      </c>
      <c r="C10" s="419" t="s">
        <v>43</v>
      </c>
      <c r="D10" s="409" t="s">
        <v>228</v>
      </c>
      <c r="E10" s="410" t="s">
        <v>26</v>
      </c>
      <c r="F10" s="410" t="s">
        <v>177</v>
      </c>
      <c r="G10" s="411" t="s">
        <v>178</v>
      </c>
      <c r="H10" s="436">
        <v>27287</v>
      </c>
      <c r="I10" s="407">
        <v>1990</v>
      </c>
      <c r="J10" s="438">
        <v>75</v>
      </c>
      <c r="K10" s="437">
        <v>145</v>
      </c>
      <c r="L10" s="437">
        <v>145</v>
      </c>
      <c r="M10" s="437"/>
      <c r="N10" s="437"/>
      <c r="O10" s="437"/>
      <c r="P10" s="437"/>
      <c r="Q10" s="439">
        <v>0</v>
      </c>
      <c r="R10" s="439"/>
      <c r="S10" s="439"/>
      <c r="T10" s="439"/>
      <c r="U10" s="438">
        <v>0</v>
      </c>
      <c r="V10" s="437"/>
      <c r="W10" s="437"/>
      <c r="X10" s="437"/>
      <c r="Y10" s="437"/>
      <c r="Z10" s="437"/>
      <c r="AA10" s="437">
        <v>0</v>
      </c>
      <c r="AB10" s="437"/>
      <c r="AC10" s="437"/>
      <c r="AD10" s="437"/>
      <c r="AE10" s="412">
        <v>1.8</v>
      </c>
      <c r="AF10" s="412">
        <v>2.2999999999999998</v>
      </c>
      <c r="AG10" s="414">
        <v>145</v>
      </c>
      <c r="AH10" s="415"/>
      <c r="AI10" s="218"/>
      <c r="AJ10" s="218"/>
      <c r="AK10" s="218"/>
      <c r="AL10" s="423">
        <v>41404</v>
      </c>
      <c r="AM10" s="423">
        <v>42766</v>
      </c>
      <c r="AN10" s="417"/>
      <c r="AO10" s="417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22" t="s">
        <v>28</v>
      </c>
      <c r="BB10" s="218"/>
      <c r="BC10" s="218"/>
      <c r="BD10" s="448">
        <v>43861</v>
      </c>
      <c r="BE10" s="447" t="s">
        <v>188</v>
      </c>
      <c r="BF10" s="421">
        <v>1</v>
      </c>
      <c r="BG10" s="421" t="s">
        <v>188</v>
      </c>
      <c r="BH10" s="218" t="s">
        <v>374</v>
      </c>
    </row>
    <row r="11" spans="2:60">
      <c r="B11" s="218">
        <v>7</v>
      </c>
      <c r="C11" s="419" t="s">
        <v>43</v>
      </c>
      <c r="D11" s="409" t="s">
        <v>228</v>
      </c>
      <c r="E11" s="410" t="s">
        <v>26</v>
      </c>
      <c r="F11" s="410" t="s">
        <v>179</v>
      </c>
      <c r="G11" s="411" t="s">
        <v>180</v>
      </c>
      <c r="H11" s="436">
        <v>40146</v>
      </c>
      <c r="I11" s="407">
        <v>1985</v>
      </c>
      <c r="J11" s="438">
        <v>174</v>
      </c>
      <c r="K11" s="437">
        <v>227</v>
      </c>
      <c r="L11" s="437">
        <v>227</v>
      </c>
      <c r="M11" s="437"/>
      <c r="N11" s="437"/>
      <c r="O11" s="437"/>
      <c r="P11" s="437"/>
      <c r="Q11" s="439">
        <v>0</v>
      </c>
      <c r="R11" s="439"/>
      <c r="S11" s="439"/>
      <c r="T11" s="439"/>
      <c r="U11" s="438">
        <v>0</v>
      </c>
      <c r="V11" s="437"/>
      <c r="W11" s="437"/>
      <c r="X11" s="437"/>
      <c r="Y11" s="437"/>
      <c r="Z11" s="437"/>
      <c r="AA11" s="437">
        <v>0</v>
      </c>
      <c r="AB11" s="437"/>
      <c r="AC11" s="437"/>
      <c r="AD11" s="437"/>
      <c r="AE11" s="412">
        <v>2.5</v>
      </c>
      <c r="AF11" s="412">
        <v>2.2999999999999998</v>
      </c>
      <c r="AG11" s="414">
        <v>227</v>
      </c>
      <c r="AH11" s="415"/>
      <c r="AI11" s="218"/>
      <c r="AJ11" s="218"/>
      <c r="AK11" s="218"/>
      <c r="AL11" s="423">
        <v>41404</v>
      </c>
      <c r="AM11" s="423">
        <v>42766</v>
      </c>
      <c r="AN11" s="417"/>
      <c r="AO11" s="417"/>
      <c r="AP11" s="418"/>
      <c r="AQ11" s="418"/>
      <c r="AR11" s="418"/>
      <c r="AS11" s="418"/>
      <c r="AT11" s="418"/>
      <c r="AU11" s="418"/>
      <c r="AV11" s="418"/>
      <c r="AW11" s="418"/>
      <c r="AX11" s="418"/>
      <c r="AY11" s="418"/>
      <c r="AZ11" s="418"/>
      <c r="BA11" s="422" t="s">
        <v>28</v>
      </c>
      <c r="BB11" s="218"/>
      <c r="BC11" s="218"/>
      <c r="BD11" s="448">
        <v>43861</v>
      </c>
      <c r="BE11" s="447" t="s">
        <v>188</v>
      </c>
      <c r="BF11" s="421">
        <v>1</v>
      </c>
      <c r="BG11" s="421" t="s">
        <v>188</v>
      </c>
      <c r="BH11" s="218" t="s">
        <v>374</v>
      </c>
    </row>
    <row r="12" spans="2:60">
      <c r="B12" s="218">
        <v>8</v>
      </c>
      <c r="C12" s="419" t="s">
        <v>43</v>
      </c>
      <c r="D12" s="409" t="s">
        <v>228</v>
      </c>
      <c r="E12" s="410" t="s">
        <v>26</v>
      </c>
      <c r="F12" s="410" t="s">
        <v>181</v>
      </c>
      <c r="G12" s="411" t="s">
        <v>182</v>
      </c>
      <c r="H12" s="436">
        <v>34942</v>
      </c>
      <c r="I12" s="407">
        <v>1990</v>
      </c>
      <c r="J12" s="438">
        <v>111</v>
      </c>
      <c r="K12" s="437">
        <v>128</v>
      </c>
      <c r="L12" s="437">
        <v>128</v>
      </c>
      <c r="M12" s="437"/>
      <c r="N12" s="437"/>
      <c r="O12" s="437"/>
      <c r="P12" s="437"/>
      <c r="Q12" s="439">
        <v>0</v>
      </c>
      <c r="R12" s="439"/>
      <c r="S12" s="439"/>
      <c r="T12" s="439"/>
      <c r="U12" s="438">
        <v>0</v>
      </c>
      <c r="V12" s="437"/>
      <c r="W12" s="437"/>
      <c r="X12" s="437"/>
      <c r="Y12" s="437"/>
      <c r="Z12" s="437"/>
      <c r="AA12" s="437">
        <v>0</v>
      </c>
      <c r="AB12" s="437"/>
      <c r="AC12" s="437"/>
      <c r="AD12" s="437"/>
      <c r="AE12" s="412">
        <v>1.8</v>
      </c>
      <c r="AF12" s="412">
        <v>2.2999999999999998</v>
      </c>
      <c r="AG12" s="414">
        <v>128</v>
      </c>
      <c r="AH12" s="415"/>
      <c r="AI12" s="218"/>
      <c r="AJ12" s="218"/>
      <c r="AK12" s="218"/>
      <c r="AL12" s="423">
        <v>41404</v>
      </c>
      <c r="AM12" s="423">
        <v>42766</v>
      </c>
      <c r="AN12" s="417"/>
      <c r="AO12" s="417"/>
      <c r="AP12" s="418"/>
      <c r="AQ12" s="418"/>
      <c r="AR12" s="418"/>
      <c r="AS12" s="418"/>
      <c r="AT12" s="418"/>
      <c r="AU12" s="418"/>
      <c r="AV12" s="418"/>
      <c r="AW12" s="418"/>
      <c r="AX12" s="418"/>
      <c r="AY12" s="418"/>
      <c r="AZ12" s="418"/>
      <c r="BA12" s="422" t="s">
        <v>28</v>
      </c>
      <c r="BB12" s="218"/>
      <c r="BC12" s="218"/>
      <c r="BD12" s="448">
        <v>43861</v>
      </c>
      <c r="BE12" s="447" t="s">
        <v>188</v>
      </c>
      <c r="BF12" s="421">
        <v>1</v>
      </c>
      <c r="BG12" s="421" t="s">
        <v>188</v>
      </c>
      <c r="BH12" s="218" t="s">
        <v>374</v>
      </c>
    </row>
    <row r="13" spans="2:60">
      <c r="B13" s="218">
        <v>9</v>
      </c>
      <c r="C13" s="419" t="s">
        <v>43</v>
      </c>
      <c r="D13" s="409" t="s">
        <v>228</v>
      </c>
      <c r="E13" s="410" t="s">
        <v>26</v>
      </c>
      <c r="F13" s="410" t="s">
        <v>183</v>
      </c>
      <c r="G13" s="411" t="s">
        <v>184</v>
      </c>
      <c r="H13" s="436">
        <v>49070</v>
      </c>
      <c r="I13" s="407">
        <v>1992</v>
      </c>
      <c r="J13" s="438">
        <v>163</v>
      </c>
      <c r="K13" s="437">
        <v>255</v>
      </c>
      <c r="L13" s="437">
        <v>255</v>
      </c>
      <c r="M13" s="437"/>
      <c r="N13" s="437"/>
      <c r="O13" s="437"/>
      <c r="P13" s="437"/>
      <c r="Q13" s="439">
        <v>0</v>
      </c>
      <c r="R13" s="439"/>
      <c r="S13" s="439"/>
      <c r="T13" s="439"/>
      <c r="U13" s="438">
        <v>0</v>
      </c>
      <c r="V13" s="437"/>
      <c r="W13" s="437"/>
      <c r="X13" s="437"/>
      <c r="Y13" s="437"/>
      <c r="Z13" s="437"/>
      <c r="AA13" s="437">
        <v>0</v>
      </c>
      <c r="AB13" s="437"/>
      <c r="AC13" s="437"/>
      <c r="AD13" s="437"/>
      <c r="AE13" s="412">
        <v>1.8</v>
      </c>
      <c r="AF13" s="412">
        <v>2.2999999999999998</v>
      </c>
      <c r="AG13" s="414">
        <v>255</v>
      </c>
      <c r="AH13" s="415"/>
      <c r="AI13" s="218"/>
      <c r="AJ13" s="218"/>
      <c r="AK13" s="218"/>
      <c r="AL13" s="423">
        <v>41404</v>
      </c>
      <c r="AM13" s="423">
        <v>42766</v>
      </c>
      <c r="AN13" s="417"/>
      <c r="AO13" s="417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8"/>
      <c r="BA13" s="422" t="s">
        <v>28</v>
      </c>
      <c r="BB13" s="218"/>
      <c r="BC13" s="218"/>
      <c r="BD13" s="448">
        <v>43861</v>
      </c>
      <c r="BE13" s="447" t="s">
        <v>188</v>
      </c>
      <c r="BF13" s="421">
        <v>1</v>
      </c>
      <c r="BG13" s="421" t="s">
        <v>188</v>
      </c>
      <c r="BH13" s="218" t="s">
        <v>374</v>
      </c>
    </row>
    <row r="14" spans="2:60">
      <c r="B14" s="218">
        <v>10</v>
      </c>
      <c r="C14" s="419" t="s">
        <v>43</v>
      </c>
      <c r="D14" s="409" t="s">
        <v>228</v>
      </c>
      <c r="E14" s="410" t="s">
        <v>26</v>
      </c>
      <c r="F14" s="410" t="s">
        <v>185</v>
      </c>
      <c r="G14" s="411" t="s">
        <v>186</v>
      </c>
      <c r="H14" s="436">
        <v>49740</v>
      </c>
      <c r="I14" s="407">
        <v>1991</v>
      </c>
      <c r="J14" s="438">
        <v>176</v>
      </c>
      <c r="K14" s="437">
        <v>180</v>
      </c>
      <c r="L14" s="437">
        <v>180</v>
      </c>
      <c r="M14" s="437"/>
      <c r="N14" s="437"/>
      <c r="O14" s="437"/>
      <c r="P14" s="437"/>
      <c r="Q14" s="439">
        <v>0</v>
      </c>
      <c r="R14" s="439"/>
      <c r="S14" s="439"/>
      <c r="T14" s="439"/>
      <c r="U14" s="438">
        <v>0</v>
      </c>
      <c r="V14" s="437"/>
      <c r="W14" s="437"/>
      <c r="X14" s="437"/>
      <c r="Y14" s="437"/>
      <c r="Z14" s="437"/>
      <c r="AA14" s="437">
        <v>0</v>
      </c>
      <c r="AB14" s="437"/>
      <c r="AC14" s="437"/>
      <c r="AD14" s="437"/>
      <c r="AE14" s="412">
        <v>1.8</v>
      </c>
      <c r="AF14" s="412">
        <v>2.2999999999999998</v>
      </c>
      <c r="AG14" s="414">
        <v>180</v>
      </c>
      <c r="AH14" s="415"/>
      <c r="AI14" s="218"/>
      <c r="AJ14" s="218"/>
      <c r="AK14" s="218"/>
      <c r="AL14" s="423">
        <v>41404</v>
      </c>
      <c r="AM14" s="423">
        <v>42766</v>
      </c>
      <c r="AN14" s="417"/>
      <c r="AO14" s="417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22" t="s">
        <v>28</v>
      </c>
      <c r="BB14" s="218"/>
      <c r="BC14" s="218"/>
      <c r="BD14" s="448">
        <v>43861</v>
      </c>
      <c r="BE14" s="447" t="s">
        <v>188</v>
      </c>
      <c r="BF14" s="421">
        <v>1</v>
      </c>
      <c r="BG14" s="421" t="s">
        <v>188</v>
      </c>
      <c r="BH14" s="218" t="s">
        <v>374</v>
      </c>
    </row>
    <row r="15" spans="2:60">
      <c r="B15" s="218">
        <v>11</v>
      </c>
      <c r="C15" s="419" t="s">
        <v>43</v>
      </c>
      <c r="D15" s="409" t="s">
        <v>228</v>
      </c>
      <c r="E15" s="410" t="s">
        <v>29</v>
      </c>
      <c r="F15" s="410" t="s">
        <v>192</v>
      </c>
      <c r="G15" s="411" t="s">
        <v>350</v>
      </c>
      <c r="H15" s="436">
        <v>64191</v>
      </c>
      <c r="I15" s="407">
        <v>1984</v>
      </c>
      <c r="J15" s="438">
        <v>292</v>
      </c>
      <c r="K15" s="437">
        <v>340</v>
      </c>
      <c r="L15" s="437">
        <v>340</v>
      </c>
      <c r="M15" s="437"/>
      <c r="N15" s="437"/>
      <c r="O15" s="437"/>
      <c r="P15" s="437"/>
      <c r="Q15" s="439">
        <v>0</v>
      </c>
      <c r="R15" s="439"/>
      <c r="S15" s="439"/>
      <c r="T15" s="439"/>
      <c r="U15" s="438">
        <v>0</v>
      </c>
      <c r="V15" s="437"/>
      <c r="W15" s="437"/>
      <c r="X15" s="437"/>
      <c r="Y15" s="437"/>
      <c r="Z15" s="437"/>
      <c r="AA15" s="437">
        <v>0</v>
      </c>
      <c r="AB15" s="437"/>
      <c r="AC15" s="437"/>
      <c r="AD15" s="437"/>
      <c r="AE15" s="413">
        <v>4</v>
      </c>
      <c r="AF15" s="413">
        <v>7</v>
      </c>
      <c r="AG15" s="415">
        <v>200</v>
      </c>
      <c r="AH15" s="415"/>
      <c r="AI15" s="218"/>
      <c r="AJ15" s="218"/>
      <c r="AK15" s="218"/>
      <c r="AL15" s="423">
        <v>41404</v>
      </c>
      <c r="AM15" s="423">
        <v>41670</v>
      </c>
      <c r="AN15" s="417"/>
      <c r="AO15" s="417"/>
      <c r="AP15" s="418"/>
      <c r="AQ15" s="418"/>
      <c r="AR15" s="418"/>
      <c r="AS15" s="418"/>
      <c r="AT15" s="418"/>
      <c r="AU15" s="418"/>
      <c r="AV15" s="418"/>
      <c r="AW15" s="418"/>
      <c r="AX15" s="418"/>
      <c r="AY15" s="418"/>
      <c r="AZ15" s="418"/>
      <c r="BA15" s="422" t="s">
        <v>28</v>
      </c>
      <c r="BB15" s="218"/>
      <c r="BC15" s="218"/>
      <c r="BD15" s="420">
        <v>42765</v>
      </c>
      <c r="BE15" s="421">
        <v>1</v>
      </c>
      <c r="BF15" s="421" t="s">
        <v>188</v>
      </c>
      <c r="BG15" s="421" t="s">
        <v>188</v>
      </c>
      <c r="BH15" s="218" t="s">
        <v>374</v>
      </c>
    </row>
    <row r="16" spans="2:60">
      <c r="B16" s="218">
        <v>12</v>
      </c>
      <c r="C16" s="419" t="s">
        <v>43</v>
      </c>
      <c r="D16" s="409" t="s">
        <v>228</v>
      </c>
      <c r="E16" s="410" t="s">
        <v>29</v>
      </c>
      <c r="F16" s="410" t="s">
        <v>191</v>
      </c>
      <c r="G16" s="411" t="s">
        <v>351</v>
      </c>
      <c r="H16" s="436">
        <v>27451</v>
      </c>
      <c r="I16" s="407">
        <v>1975</v>
      </c>
      <c r="J16" s="438">
        <v>93</v>
      </c>
      <c r="K16" s="437">
        <v>96</v>
      </c>
      <c r="L16" s="437">
        <v>96</v>
      </c>
      <c r="M16" s="437"/>
      <c r="N16" s="437"/>
      <c r="O16" s="437"/>
      <c r="P16" s="437"/>
      <c r="Q16" s="439">
        <v>0</v>
      </c>
      <c r="R16" s="439"/>
      <c r="S16" s="439"/>
      <c r="T16" s="439"/>
      <c r="U16" s="438">
        <v>0</v>
      </c>
      <c r="V16" s="437"/>
      <c r="W16" s="437"/>
      <c r="X16" s="437"/>
      <c r="Y16" s="437"/>
      <c r="Z16" s="437"/>
      <c r="AA16" s="437">
        <v>0</v>
      </c>
      <c r="AB16" s="437"/>
      <c r="AC16" s="437"/>
      <c r="AD16" s="437"/>
      <c r="AE16" s="413">
        <v>4</v>
      </c>
      <c r="AF16" s="413">
        <v>7</v>
      </c>
      <c r="AG16" s="415">
        <v>200</v>
      </c>
      <c r="AH16" s="415"/>
      <c r="AI16" s="218"/>
      <c r="AJ16" s="218"/>
      <c r="AK16" s="218"/>
      <c r="AL16" s="423">
        <v>41404</v>
      </c>
      <c r="AM16" s="423">
        <v>42766</v>
      </c>
      <c r="AN16" s="417"/>
      <c r="AO16" s="417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22" t="s">
        <v>28</v>
      </c>
      <c r="BB16" s="218"/>
      <c r="BC16" s="218"/>
      <c r="BD16" s="448">
        <v>43861</v>
      </c>
      <c r="BE16" s="447" t="s">
        <v>188</v>
      </c>
      <c r="BF16" s="421">
        <v>1</v>
      </c>
      <c r="BG16" s="421" t="s">
        <v>188</v>
      </c>
      <c r="BH16" s="218" t="s">
        <v>374</v>
      </c>
    </row>
    <row r="17" spans="2:60">
      <c r="B17" s="218">
        <v>13</v>
      </c>
      <c r="C17" s="419" t="s">
        <v>43</v>
      </c>
      <c r="D17" s="424" t="s">
        <v>73</v>
      </c>
      <c r="E17" s="410" t="s">
        <v>26</v>
      </c>
      <c r="F17" s="410" t="s">
        <v>352</v>
      </c>
      <c r="G17" s="411" t="s">
        <v>353</v>
      </c>
      <c r="H17" s="436">
        <v>190146</v>
      </c>
      <c r="I17" s="407">
        <v>1990</v>
      </c>
      <c r="J17" s="438">
        <v>501</v>
      </c>
      <c r="K17" s="437">
        <v>565</v>
      </c>
      <c r="L17" s="437">
        <v>565</v>
      </c>
      <c r="M17" s="437"/>
      <c r="N17" s="437"/>
      <c r="O17" s="437"/>
      <c r="P17" s="437"/>
      <c r="Q17" s="439">
        <v>2593</v>
      </c>
      <c r="R17" s="439">
        <v>441</v>
      </c>
      <c r="S17" s="439">
        <v>1673</v>
      </c>
      <c r="T17" s="439">
        <v>479</v>
      </c>
      <c r="U17" s="438">
        <v>2114</v>
      </c>
      <c r="V17" s="437"/>
      <c r="W17" s="437">
        <v>1083</v>
      </c>
      <c r="X17" s="437">
        <v>1031</v>
      </c>
      <c r="Y17" s="437"/>
      <c r="Z17" s="437"/>
      <c r="AA17" s="437">
        <v>479</v>
      </c>
      <c r="AB17" s="437"/>
      <c r="AC17" s="437">
        <v>243</v>
      </c>
      <c r="AD17" s="437">
        <v>236</v>
      </c>
      <c r="AE17" s="413">
        <v>2</v>
      </c>
      <c r="AF17" s="413">
        <v>2.2999999999999998</v>
      </c>
      <c r="AG17" s="414">
        <v>441</v>
      </c>
      <c r="AH17" s="414">
        <v>441</v>
      </c>
      <c r="AI17" s="427" t="s">
        <v>65</v>
      </c>
      <c r="AJ17" s="218">
        <v>2019</v>
      </c>
      <c r="AK17" s="218">
        <v>2023</v>
      </c>
      <c r="AL17" s="416">
        <v>40112</v>
      </c>
      <c r="AM17" s="416">
        <v>41425</v>
      </c>
      <c r="AN17" s="418">
        <v>42223</v>
      </c>
      <c r="AO17" s="418">
        <v>42223</v>
      </c>
      <c r="AP17" s="418"/>
      <c r="AQ17" s="418">
        <v>42606</v>
      </c>
      <c r="AR17" s="418"/>
      <c r="AS17" s="418"/>
      <c r="AT17" s="418">
        <v>43097</v>
      </c>
      <c r="AU17" s="418"/>
      <c r="AV17" s="418"/>
      <c r="AW17" s="418"/>
      <c r="AX17" s="418"/>
      <c r="AY17" s="418"/>
      <c r="AZ17" s="418"/>
      <c r="BA17" s="422" t="s">
        <v>363</v>
      </c>
      <c r="BB17" s="218"/>
      <c r="BC17" s="218"/>
      <c r="BD17" s="420">
        <v>44192</v>
      </c>
      <c r="BE17" s="421" t="s">
        <v>188</v>
      </c>
      <c r="BF17" s="421">
        <v>1</v>
      </c>
      <c r="BG17" s="421" t="s">
        <v>188</v>
      </c>
      <c r="BH17" s="218" t="s">
        <v>354</v>
      </c>
    </row>
    <row r="18" spans="2:60">
      <c r="B18" s="218">
        <v>14</v>
      </c>
      <c r="C18" s="419" t="s">
        <v>43</v>
      </c>
      <c r="D18" s="424" t="s">
        <v>73</v>
      </c>
      <c r="E18" s="410" t="s">
        <v>26</v>
      </c>
      <c r="F18" s="410" t="s">
        <v>355</v>
      </c>
      <c r="G18" s="411" t="s">
        <v>356</v>
      </c>
      <c r="H18" s="436">
        <v>25297</v>
      </c>
      <c r="I18" s="407">
        <v>1990</v>
      </c>
      <c r="J18" s="438">
        <v>24</v>
      </c>
      <c r="K18" s="437">
        <v>394</v>
      </c>
      <c r="L18" s="437">
        <v>394</v>
      </c>
      <c r="M18" s="437"/>
      <c r="N18" s="437"/>
      <c r="O18" s="437"/>
      <c r="P18" s="437"/>
      <c r="Q18" s="439">
        <v>663</v>
      </c>
      <c r="R18" s="439">
        <v>384</v>
      </c>
      <c r="S18" s="439">
        <v>245</v>
      </c>
      <c r="T18" s="439">
        <v>34</v>
      </c>
      <c r="U18" s="437">
        <v>629</v>
      </c>
      <c r="V18" s="437">
        <v>70</v>
      </c>
      <c r="W18" s="437">
        <v>294</v>
      </c>
      <c r="X18" s="437">
        <v>265</v>
      </c>
      <c r="Y18" s="437"/>
      <c r="Z18" s="437"/>
      <c r="AA18" s="437">
        <v>34</v>
      </c>
      <c r="AB18" s="437">
        <v>34</v>
      </c>
      <c r="AC18" s="437"/>
      <c r="AD18" s="437"/>
      <c r="AE18" s="413">
        <v>2.48</v>
      </c>
      <c r="AF18" s="413">
        <v>2.99</v>
      </c>
      <c r="AG18" s="414">
        <v>384</v>
      </c>
      <c r="AH18" s="414">
        <v>384</v>
      </c>
      <c r="AI18" s="427" t="s">
        <v>65</v>
      </c>
      <c r="AJ18" s="218">
        <v>2019</v>
      </c>
      <c r="AK18" s="218">
        <v>2023</v>
      </c>
      <c r="AL18" s="416">
        <v>40112</v>
      </c>
      <c r="AM18" s="416">
        <v>41425</v>
      </c>
      <c r="AN18" s="418">
        <v>41428</v>
      </c>
      <c r="AO18" s="418">
        <v>41428</v>
      </c>
      <c r="AP18" s="418">
        <v>43683</v>
      </c>
      <c r="AQ18" s="418">
        <v>40149</v>
      </c>
      <c r="AR18" s="418"/>
      <c r="AS18" s="418"/>
      <c r="AT18" s="418">
        <v>42879</v>
      </c>
      <c r="AU18" s="418"/>
      <c r="AV18" s="418"/>
      <c r="AW18" s="418"/>
      <c r="AX18" s="418"/>
      <c r="AY18" s="418"/>
      <c r="AZ18" s="418"/>
      <c r="BA18" s="422" t="s">
        <v>362</v>
      </c>
      <c r="BB18" s="218"/>
      <c r="BC18" s="218"/>
      <c r="BD18" s="420">
        <v>43974</v>
      </c>
      <c r="BE18" s="421" t="s">
        <v>188</v>
      </c>
      <c r="BF18" s="421">
        <v>1</v>
      </c>
      <c r="BG18" s="421" t="s">
        <v>188</v>
      </c>
      <c r="BH18" s="218" t="s">
        <v>374</v>
      </c>
    </row>
    <row r="19" spans="2:60" ht="31.5">
      <c r="B19" s="218">
        <v>15</v>
      </c>
      <c r="C19" s="419" t="s">
        <v>43</v>
      </c>
      <c r="D19" s="424" t="s">
        <v>73</v>
      </c>
      <c r="E19" s="410" t="s">
        <v>26</v>
      </c>
      <c r="F19" s="410" t="s">
        <v>64</v>
      </c>
      <c r="G19" s="411" t="s">
        <v>357</v>
      </c>
      <c r="H19" s="436">
        <v>47670.5</v>
      </c>
      <c r="I19" s="407">
        <v>1986</v>
      </c>
      <c r="J19" s="438">
        <v>185</v>
      </c>
      <c r="K19" s="437">
        <v>285</v>
      </c>
      <c r="L19" s="437">
        <v>285</v>
      </c>
      <c r="M19" s="437"/>
      <c r="N19" s="437"/>
      <c r="O19" s="437"/>
      <c r="P19" s="437"/>
      <c r="Q19" s="439">
        <v>1098</v>
      </c>
      <c r="R19" s="439">
        <v>224</v>
      </c>
      <c r="S19" s="439">
        <v>819</v>
      </c>
      <c r="T19" s="439">
        <v>55</v>
      </c>
      <c r="U19" s="438">
        <v>1043</v>
      </c>
      <c r="V19" s="437"/>
      <c r="W19" s="437">
        <v>792</v>
      </c>
      <c r="X19" s="437">
        <v>251</v>
      </c>
      <c r="Y19" s="437"/>
      <c r="Z19" s="437"/>
      <c r="AA19" s="437">
        <v>55</v>
      </c>
      <c r="AB19" s="437">
        <v>55</v>
      </c>
      <c r="AC19" s="437"/>
      <c r="AD19" s="437"/>
      <c r="AE19" s="413">
        <v>1.8</v>
      </c>
      <c r="AF19" s="428" t="s">
        <v>358</v>
      </c>
      <c r="AG19" s="414">
        <v>223</v>
      </c>
      <c r="AH19" s="414">
        <v>223</v>
      </c>
      <c r="AI19" s="218" t="s">
        <v>65</v>
      </c>
      <c r="AJ19" s="218">
        <v>2019</v>
      </c>
      <c r="AK19" s="218">
        <v>2023</v>
      </c>
      <c r="AL19" s="423" t="s">
        <v>209</v>
      </c>
      <c r="AM19" s="423" t="s">
        <v>209</v>
      </c>
      <c r="AN19" s="416">
        <v>38768</v>
      </c>
      <c r="AO19" s="418">
        <v>39653</v>
      </c>
      <c r="AP19" s="418">
        <v>42857</v>
      </c>
      <c r="AQ19" s="418">
        <v>39703</v>
      </c>
      <c r="AR19" s="418"/>
      <c r="AS19" s="418"/>
      <c r="AT19" s="418">
        <v>39790</v>
      </c>
      <c r="AU19" s="418"/>
      <c r="AV19" s="418"/>
      <c r="AW19" s="418"/>
      <c r="AX19" s="418"/>
      <c r="AY19" s="418"/>
      <c r="AZ19" s="418"/>
      <c r="BA19" s="422" t="s">
        <v>362</v>
      </c>
      <c r="BB19" s="218"/>
      <c r="BC19" s="218"/>
      <c r="BD19" s="425" t="s">
        <v>349</v>
      </c>
      <c r="BE19" s="421" t="s">
        <v>188</v>
      </c>
      <c r="BF19" s="421" t="s">
        <v>188</v>
      </c>
      <c r="BG19" s="421">
        <v>1</v>
      </c>
      <c r="BH19" s="218" t="s">
        <v>374</v>
      </c>
    </row>
    <row r="20" spans="2:60">
      <c r="B20" s="218">
        <v>16</v>
      </c>
      <c r="C20" s="419" t="s">
        <v>43</v>
      </c>
      <c r="D20" s="424" t="s">
        <v>73</v>
      </c>
      <c r="E20" s="410" t="s">
        <v>26</v>
      </c>
      <c r="F20" s="410" t="s">
        <v>57</v>
      </c>
      <c r="G20" s="411" t="s">
        <v>359</v>
      </c>
      <c r="H20" s="436">
        <v>148888.79999999999</v>
      </c>
      <c r="I20" s="407">
        <v>1980</v>
      </c>
      <c r="J20" s="438">
        <v>328</v>
      </c>
      <c r="K20" s="437">
        <v>950</v>
      </c>
      <c r="L20" s="437">
        <v>950</v>
      </c>
      <c r="M20" s="437"/>
      <c r="N20" s="437"/>
      <c r="O20" s="437"/>
      <c r="P20" s="437"/>
      <c r="Q20" s="439">
        <v>2603</v>
      </c>
      <c r="R20" s="439">
        <v>793</v>
      </c>
      <c r="S20" s="439">
        <v>1679</v>
      </c>
      <c r="T20" s="439">
        <v>131</v>
      </c>
      <c r="U20" s="438">
        <v>2472</v>
      </c>
      <c r="V20" s="437"/>
      <c r="W20" s="438">
        <v>1056</v>
      </c>
      <c r="X20" s="437">
        <v>1416</v>
      </c>
      <c r="Y20" s="437"/>
      <c r="Z20" s="437"/>
      <c r="AA20" s="437">
        <v>131</v>
      </c>
      <c r="AB20" s="437">
        <v>131</v>
      </c>
      <c r="AC20" s="437"/>
      <c r="AD20" s="437"/>
      <c r="AE20" s="413">
        <v>1.2</v>
      </c>
      <c r="AF20" s="413">
        <v>2.4820000000000002</v>
      </c>
      <c r="AG20" s="414">
        <v>815</v>
      </c>
      <c r="AH20" s="414">
        <v>793</v>
      </c>
      <c r="AI20" s="218" t="s">
        <v>65</v>
      </c>
      <c r="AJ20" s="218">
        <v>2019</v>
      </c>
      <c r="AK20" s="218">
        <v>2023</v>
      </c>
      <c r="AL20" s="423" t="s">
        <v>209</v>
      </c>
      <c r="AM20" s="423" t="s">
        <v>209</v>
      </c>
      <c r="AN20" s="416">
        <v>39458</v>
      </c>
      <c r="AO20" s="418">
        <v>39869</v>
      </c>
      <c r="AP20" s="418">
        <v>43749</v>
      </c>
      <c r="AQ20" s="418">
        <v>39967</v>
      </c>
      <c r="AR20" s="418"/>
      <c r="AS20" s="418"/>
      <c r="AT20" s="418">
        <v>40078</v>
      </c>
      <c r="AU20" s="418"/>
      <c r="AV20" s="418"/>
      <c r="AW20" s="418"/>
      <c r="AX20" s="418"/>
      <c r="AY20" s="418"/>
      <c r="AZ20" s="418"/>
      <c r="BA20" s="422" t="s">
        <v>362</v>
      </c>
      <c r="BB20" s="218"/>
      <c r="BC20" s="218"/>
      <c r="BD20" s="420" t="s">
        <v>375</v>
      </c>
      <c r="BE20" s="421" t="s">
        <v>188</v>
      </c>
      <c r="BF20" s="421" t="s">
        <v>188</v>
      </c>
      <c r="BG20" s="421">
        <v>1</v>
      </c>
      <c r="BH20" s="218" t="s">
        <v>354</v>
      </c>
    </row>
    <row r="21" spans="2:60" ht="31.5">
      <c r="B21" s="218">
        <v>17</v>
      </c>
      <c r="C21" s="419" t="s">
        <v>43</v>
      </c>
      <c r="D21" s="426" t="s">
        <v>215</v>
      </c>
      <c r="E21" s="410" t="s">
        <v>26</v>
      </c>
      <c r="F21" s="410" t="s">
        <v>58</v>
      </c>
      <c r="G21" s="411" t="s">
        <v>360</v>
      </c>
      <c r="H21" s="436">
        <v>35772</v>
      </c>
      <c r="I21" s="407">
        <v>1971</v>
      </c>
      <c r="J21" s="438">
        <v>146</v>
      </c>
      <c r="K21" s="437">
        <v>319</v>
      </c>
      <c r="L21" s="437">
        <v>319</v>
      </c>
      <c r="M21" s="437"/>
      <c r="N21" s="437"/>
      <c r="O21" s="437"/>
      <c r="P21" s="437"/>
      <c r="Q21" s="439">
        <v>1055</v>
      </c>
      <c r="R21" s="439">
        <v>240</v>
      </c>
      <c r="S21" s="439">
        <v>762</v>
      </c>
      <c r="T21" s="439">
        <v>53</v>
      </c>
      <c r="U21" s="438">
        <v>1002</v>
      </c>
      <c r="V21" s="437">
        <v>397</v>
      </c>
      <c r="W21" s="437">
        <v>580</v>
      </c>
      <c r="X21" s="437">
        <v>25</v>
      </c>
      <c r="Y21" s="437"/>
      <c r="Z21" s="437"/>
      <c r="AA21" s="437">
        <v>53</v>
      </c>
      <c r="AB21" s="437">
        <v>53</v>
      </c>
      <c r="AC21" s="437"/>
      <c r="AD21" s="437"/>
      <c r="AE21" s="413">
        <v>1.8</v>
      </c>
      <c r="AF21" s="428" t="s">
        <v>358</v>
      </c>
      <c r="AG21" s="414">
        <v>239</v>
      </c>
      <c r="AH21" s="414">
        <v>157</v>
      </c>
      <c r="AI21" s="218" t="s">
        <v>65</v>
      </c>
      <c r="AJ21" s="218">
        <v>2018</v>
      </c>
      <c r="AK21" s="218">
        <v>2022</v>
      </c>
      <c r="AL21" s="423" t="s">
        <v>209</v>
      </c>
      <c r="AM21" s="423" t="s">
        <v>209</v>
      </c>
      <c r="AN21" s="416">
        <v>39976</v>
      </c>
      <c r="AO21" s="418">
        <v>39976</v>
      </c>
      <c r="AP21" s="418">
        <v>43231</v>
      </c>
      <c r="AQ21" s="418">
        <v>40196</v>
      </c>
      <c r="AR21" s="418"/>
      <c r="AS21" s="418"/>
      <c r="AT21" s="418">
        <v>40385</v>
      </c>
      <c r="AU21" s="418">
        <v>43305</v>
      </c>
      <c r="AV21" s="418"/>
      <c r="AW21" s="418"/>
      <c r="AX21" s="418"/>
      <c r="AY21" s="418"/>
      <c r="AZ21" s="418"/>
      <c r="BA21" s="422" t="s">
        <v>373</v>
      </c>
      <c r="BB21" s="218"/>
      <c r="BC21" s="218"/>
      <c r="BD21" s="420" t="s">
        <v>375</v>
      </c>
      <c r="BE21" s="421" t="s">
        <v>188</v>
      </c>
      <c r="BF21" s="421" t="s">
        <v>188</v>
      </c>
      <c r="BG21" s="421">
        <v>1</v>
      </c>
      <c r="BH21" s="218" t="s">
        <v>374</v>
      </c>
    </row>
    <row r="22" spans="2:60" ht="31.5">
      <c r="B22" s="453">
        <v>18</v>
      </c>
      <c r="C22" s="454" t="s">
        <v>43</v>
      </c>
      <c r="D22" s="451" t="s">
        <v>216</v>
      </c>
      <c r="E22" s="455" t="s">
        <v>26</v>
      </c>
      <c r="F22" s="455" t="s">
        <v>56</v>
      </c>
      <c r="G22" s="456" t="s">
        <v>361</v>
      </c>
      <c r="H22" s="457">
        <v>54033</v>
      </c>
      <c r="I22" s="458">
        <v>1975</v>
      </c>
      <c r="J22" s="459">
        <v>187</v>
      </c>
      <c r="K22" s="460">
        <v>304</v>
      </c>
      <c r="L22" s="460">
        <v>304</v>
      </c>
      <c r="M22" s="460"/>
      <c r="N22" s="460"/>
      <c r="O22" s="460"/>
      <c r="P22" s="460"/>
      <c r="Q22" s="461">
        <v>1213</v>
      </c>
      <c r="R22" s="461">
        <v>282</v>
      </c>
      <c r="S22" s="461">
        <v>870</v>
      </c>
      <c r="T22" s="461">
        <v>61</v>
      </c>
      <c r="U22" s="459">
        <v>1152</v>
      </c>
      <c r="V22" s="460">
        <v>124</v>
      </c>
      <c r="W22" s="460">
        <v>462</v>
      </c>
      <c r="X22" s="460">
        <v>566</v>
      </c>
      <c r="Y22" s="460"/>
      <c r="Z22" s="460"/>
      <c r="AA22" s="460">
        <v>61</v>
      </c>
      <c r="AB22" s="460">
        <v>61</v>
      </c>
      <c r="AC22" s="460"/>
      <c r="AD22" s="460"/>
      <c r="AE22" s="462">
        <v>1.8</v>
      </c>
      <c r="AF22" s="463" t="s">
        <v>358</v>
      </c>
      <c r="AG22" s="464">
        <v>282</v>
      </c>
      <c r="AH22" s="464">
        <v>199</v>
      </c>
      <c r="AI22" s="453" t="s">
        <v>65</v>
      </c>
      <c r="AJ22" s="453">
        <v>2018</v>
      </c>
      <c r="AK22" s="453">
        <v>2022</v>
      </c>
      <c r="AL22" s="465" t="s">
        <v>209</v>
      </c>
      <c r="AM22" s="465" t="s">
        <v>209</v>
      </c>
      <c r="AN22" s="466">
        <v>39713</v>
      </c>
      <c r="AO22" s="452">
        <v>39713</v>
      </c>
      <c r="AP22" s="452">
        <v>43231</v>
      </c>
      <c r="AQ22" s="452">
        <v>39797</v>
      </c>
      <c r="AR22" s="452"/>
      <c r="AS22" s="452"/>
      <c r="AT22" s="452">
        <v>40116</v>
      </c>
      <c r="AU22" s="452">
        <v>43305</v>
      </c>
      <c r="AV22" s="452">
        <v>43917</v>
      </c>
      <c r="AW22" s="452"/>
      <c r="AX22" s="452"/>
      <c r="AY22" s="452"/>
      <c r="AZ22" s="452"/>
      <c r="BA22" s="422" t="s">
        <v>372</v>
      </c>
      <c r="BB22" s="453"/>
      <c r="BC22" s="453"/>
      <c r="BD22" s="467" t="s">
        <v>375</v>
      </c>
      <c r="BE22" s="468" t="s">
        <v>188</v>
      </c>
      <c r="BF22" s="468" t="s">
        <v>188</v>
      </c>
      <c r="BG22" s="468">
        <v>1</v>
      </c>
      <c r="BH22" s="218" t="s">
        <v>354</v>
      </c>
    </row>
  </sheetData>
  <mergeCells count="54">
    <mergeCell ref="BB3:BB4"/>
    <mergeCell ref="BC3:BC4"/>
    <mergeCell ref="BE3:BE4"/>
    <mergeCell ref="BF3:BF4"/>
    <mergeCell ref="BG3:BG4"/>
    <mergeCell ref="BB2:BC2"/>
    <mergeCell ref="BD2:BD4"/>
    <mergeCell ref="BE2:BG2"/>
    <mergeCell ref="BH2:BH4"/>
    <mergeCell ref="J3:J4"/>
    <mergeCell ref="K3:P3"/>
    <mergeCell ref="Q3:Q4"/>
    <mergeCell ref="R3:S3"/>
    <mergeCell ref="T3:T4"/>
    <mergeCell ref="AV2:AV4"/>
    <mergeCell ref="AW2:AW4"/>
    <mergeCell ref="AX2:AX4"/>
    <mergeCell ref="AY2:AY4"/>
    <mergeCell ref="AZ2:AZ4"/>
    <mergeCell ref="BA2:BA4"/>
    <mergeCell ref="AO2:AP2"/>
    <mergeCell ref="AQ2:AQ4"/>
    <mergeCell ref="AR2:AR4"/>
    <mergeCell ref="AS2:AS4"/>
    <mergeCell ref="AT2:AT4"/>
    <mergeCell ref="AU2:AU4"/>
    <mergeCell ref="AO3:AO4"/>
    <mergeCell ref="AP3:AP4"/>
    <mergeCell ref="AG2:AH2"/>
    <mergeCell ref="AI2:AI4"/>
    <mergeCell ref="AJ2:AK2"/>
    <mergeCell ref="AL2:AL4"/>
    <mergeCell ref="AM2:AM4"/>
    <mergeCell ref="AN2:AN4"/>
    <mergeCell ref="AG3:AG4"/>
    <mergeCell ref="AH3:AH4"/>
    <mergeCell ref="AJ3:AJ4"/>
    <mergeCell ref="AK3:AK4"/>
    <mergeCell ref="H2:H4"/>
    <mergeCell ref="I2:I4"/>
    <mergeCell ref="J2:P2"/>
    <mergeCell ref="Q2:T2"/>
    <mergeCell ref="U2:AD2"/>
    <mergeCell ref="AE2:AF2"/>
    <mergeCell ref="U3:Z3"/>
    <mergeCell ref="AA3:AD3"/>
    <mergeCell ref="AE3:AE4"/>
    <mergeCell ref="AF3:AF4"/>
    <mergeCell ref="B2:B4"/>
    <mergeCell ref="C2:C4"/>
    <mergeCell ref="D2:D4"/>
    <mergeCell ref="E2:E4"/>
    <mergeCell ref="F2:F4"/>
    <mergeCell ref="G2:G4"/>
  </mergeCells>
  <phoneticPr fontId="2" type="noConversion"/>
  <dataValidations count="2">
    <dataValidation type="list" allowBlank="1" showInputMessage="1" showErrorMessage="1" sqref="C5:C22">
      <formula1>"수원시,성남시,용인시,부천시,안산시,안양시,화성시,평택시,시흥시,광명시,군포시,오산시,이천시,안성시,의왕시,하남시,과천시,고양시,남양주시,의정부시,파주시,양주시,구리시,동두천시"</formula1>
    </dataValidation>
    <dataValidation type="list" allowBlank="1" showInputMessage="1" showErrorMessage="1" sqref="D5:D22">
      <formula1>"예정구역,정비구역,추진위원회,조합설립,사업시행,관리처분,착공,준공"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57"/>
  <sheetViews>
    <sheetView zoomScale="70" zoomScaleNormal="70" workbookViewId="0">
      <pane xSplit="11" ySplit="7" topLeftCell="L8" activePane="bottomRight" state="frozen"/>
      <selection pane="topRight"/>
      <selection pane="bottomLeft"/>
      <selection pane="bottomRight"/>
    </sheetView>
  </sheetViews>
  <sheetFormatPr defaultRowHeight="16.5"/>
  <cols>
    <col min="1" max="1" width="9" style="1"/>
    <col min="2" max="2" width="5.25" style="1" customWidth="1"/>
    <col min="3" max="9" width="5.125" style="1" customWidth="1"/>
    <col min="10" max="61" width="5.125" style="4" customWidth="1"/>
    <col min="62" max="16384" width="9" style="1"/>
  </cols>
  <sheetData>
    <row r="2" spans="1:62" ht="39.950000000000003" customHeight="1">
      <c r="A2" s="524" t="s">
        <v>371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4"/>
      <c r="AL2" s="524"/>
      <c r="AM2" s="524"/>
      <c r="AN2" s="524"/>
      <c r="AO2" s="524"/>
      <c r="AP2" s="524"/>
      <c r="AQ2" s="524"/>
      <c r="AR2" s="524"/>
      <c r="AS2" s="524"/>
      <c r="AT2" s="524"/>
      <c r="AU2" s="524"/>
      <c r="AV2" s="524"/>
      <c r="AW2" s="524"/>
      <c r="AX2" s="524"/>
      <c r="AY2" s="524"/>
      <c r="AZ2" s="524"/>
      <c r="BA2" s="524"/>
      <c r="BB2" s="524"/>
      <c r="BC2" s="524"/>
      <c r="BD2" s="524"/>
      <c r="BE2" s="524"/>
      <c r="BF2" s="524"/>
      <c r="BG2" s="524"/>
      <c r="BH2" s="524"/>
      <c r="BI2" s="524"/>
      <c r="BJ2" s="2"/>
    </row>
    <row r="3" spans="1:62" ht="20.100000000000001" customHeight="1" thickBot="1">
      <c r="A3" s="2"/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6"/>
      <c r="AZ3" s="5"/>
      <c r="BA3" s="5"/>
      <c r="BB3" s="5"/>
      <c r="BC3" s="5"/>
      <c r="BD3" s="5"/>
      <c r="BE3" s="5"/>
      <c r="BF3" s="5"/>
      <c r="BG3" s="5"/>
      <c r="BH3" s="5"/>
      <c r="BI3" s="6"/>
      <c r="BJ3" s="2"/>
    </row>
    <row r="4" spans="1:62" s="169" customFormat="1" ht="30" customHeight="1">
      <c r="A4" s="525" t="s">
        <v>66</v>
      </c>
      <c r="B4" s="527" t="s">
        <v>67</v>
      </c>
      <c r="C4" s="528"/>
      <c r="D4" s="528"/>
      <c r="E4" s="528"/>
      <c r="F4" s="528"/>
      <c r="G4" s="528"/>
      <c r="H4" s="528"/>
      <c r="I4" s="528"/>
      <c r="J4" s="528"/>
      <c r="K4" s="529"/>
      <c r="L4" s="530" t="s">
        <v>93</v>
      </c>
      <c r="M4" s="515"/>
      <c r="N4" s="515"/>
      <c r="O4" s="515"/>
      <c r="P4" s="515"/>
      <c r="Q4" s="515"/>
      <c r="R4" s="515"/>
      <c r="S4" s="515"/>
      <c r="T4" s="515"/>
      <c r="U4" s="531"/>
      <c r="V4" s="514" t="s">
        <v>92</v>
      </c>
      <c r="W4" s="515"/>
      <c r="X4" s="515"/>
      <c r="Y4" s="515"/>
      <c r="Z4" s="515"/>
      <c r="AA4" s="515"/>
      <c r="AB4" s="515"/>
      <c r="AC4" s="515"/>
      <c r="AD4" s="515"/>
      <c r="AE4" s="516"/>
      <c r="AF4" s="530" t="s">
        <v>222</v>
      </c>
      <c r="AG4" s="515"/>
      <c r="AH4" s="515"/>
      <c r="AI4" s="515"/>
      <c r="AJ4" s="515"/>
      <c r="AK4" s="515"/>
      <c r="AL4" s="515"/>
      <c r="AM4" s="515"/>
      <c r="AN4" s="515"/>
      <c r="AO4" s="516"/>
      <c r="AP4" s="514" t="s">
        <v>94</v>
      </c>
      <c r="AQ4" s="515"/>
      <c r="AR4" s="515"/>
      <c r="AS4" s="515"/>
      <c r="AT4" s="515"/>
      <c r="AU4" s="515"/>
      <c r="AV4" s="515"/>
      <c r="AW4" s="515"/>
      <c r="AX4" s="515"/>
      <c r="AY4" s="516"/>
      <c r="AZ4" s="514" t="s">
        <v>29</v>
      </c>
      <c r="BA4" s="515"/>
      <c r="BB4" s="515"/>
      <c r="BC4" s="515"/>
      <c r="BD4" s="515"/>
      <c r="BE4" s="515"/>
      <c r="BF4" s="515"/>
      <c r="BG4" s="515"/>
      <c r="BH4" s="515"/>
      <c r="BI4" s="516"/>
      <c r="BJ4" s="14"/>
    </row>
    <row r="5" spans="1:62" s="23" customFormat="1" ht="30" customHeight="1">
      <c r="A5" s="526"/>
      <c r="B5" s="532" t="s">
        <v>68</v>
      </c>
      <c r="C5" s="533" t="s">
        <v>240</v>
      </c>
      <c r="D5" s="533" t="s">
        <v>70</v>
      </c>
      <c r="E5" s="533"/>
      <c r="F5" s="533"/>
      <c r="G5" s="533"/>
      <c r="H5" s="533"/>
      <c r="I5" s="533"/>
      <c r="J5" s="533"/>
      <c r="K5" s="534"/>
      <c r="L5" s="535" t="s">
        <v>68</v>
      </c>
      <c r="M5" s="533" t="s">
        <v>240</v>
      </c>
      <c r="N5" s="533" t="s">
        <v>70</v>
      </c>
      <c r="O5" s="533"/>
      <c r="P5" s="533"/>
      <c r="Q5" s="533"/>
      <c r="R5" s="533"/>
      <c r="S5" s="533"/>
      <c r="T5" s="533"/>
      <c r="U5" s="521"/>
      <c r="V5" s="517" t="s">
        <v>68</v>
      </c>
      <c r="W5" s="533" t="s">
        <v>240</v>
      </c>
      <c r="X5" s="521" t="s">
        <v>70</v>
      </c>
      <c r="Y5" s="522"/>
      <c r="Z5" s="522"/>
      <c r="AA5" s="522"/>
      <c r="AB5" s="522"/>
      <c r="AC5" s="522"/>
      <c r="AD5" s="522"/>
      <c r="AE5" s="523"/>
      <c r="AF5" s="517" t="s">
        <v>68</v>
      </c>
      <c r="AG5" s="533" t="s">
        <v>240</v>
      </c>
      <c r="AH5" s="521" t="s">
        <v>70</v>
      </c>
      <c r="AI5" s="522"/>
      <c r="AJ5" s="522"/>
      <c r="AK5" s="522"/>
      <c r="AL5" s="522"/>
      <c r="AM5" s="522"/>
      <c r="AN5" s="522"/>
      <c r="AO5" s="523"/>
      <c r="AP5" s="517" t="s">
        <v>68</v>
      </c>
      <c r="AQ5" s="533" t="s">
        <v>240</v>
      </c>
      <c r="AR5" s="521" t="s">
        <v>70</v>
      </c>
      <c r="AS5" s="522"/>
      <c r="AT5" s="522"/>
      <c r="AU5" s="522"/>
      <c r="AV5" s="522"/>
      <c r="AW5" s="522"/>
      <c r="AX5" s="522"/>
      <c r="AY5" s="523"/>
      <c r="AZ5" s="517" t="s">
        <v>68</v>
      </c>
      <c r="BA5" s="533" t="s">
        <v>240</v>
      </c>
      <c r="BB5" s="521" t="s">
        <v>70</v>
      </c>
      <c r="BC5" s="522"/>
      <c r="BD5" s="522"/>
      <c r="BE5" s="522"/>
      <c r="BF5" s="522"/>
      <c r="BG5" s="522"/>
      <c r="BH5" s="522"/>
      <c r="BI5" s="523"/>
      <c r="BJ5" s="3"/>
    </row>
    <row r="6" spans="1:62" s="23" customFormat="1" ht="54.95" customHeight="1">
      <c r="A6" s="526"/>
      <c r="B6" s="532"/>
      <c r="C6" s="533"/>
      <c r="D6" s="95" t="s">
        <v>71</v>
      </c>
      <c r="E6" s="272" t="s">
        <v>72</v>
      </c>
      <c r="F6" s="272" t="s">
        <v>157</v>
      </c>
      <c r="G6" s="272" t="s">
        <v>73</v>
      </c>
      <c r="H6" s="272" t="s">
        <v>223</v>
      </c>
      <c r="I6" s="272" t="s">
        <v>224</v>
      </c>
      <c r="J6" s="272" t="s">
        <v>74</v>
      </c>
      <c r="K6" s="273" t="s">
        <v>75</v>
      </c>
      <c r="L6" s="535"/>
      <c r="M6" s="533"/>
      <c r="N6" s="95" t="s">
        <v>71</v>
      </c>
      <c r="O6" s="272" t="s">
        <v>72</v>
      </c>
      <c r="P6" s="272" t="s">
        <v>157</v>
      </c>
      <c r="Q6" s="272" t="s">
        <v>218</v>
      </c>
      <c r="R6" s="272" t="s">
        <v>215</v>
      </c>
      <c r="S6" s="272" t="s">
        <v>216</v>
      </c>
      <c r="T6" s="272" t="s">
        <v>74</v>
      </c>
      <c r="U6" s="271" t="s">
        <v>75</v>
      </c>
      <c r="V6" s="518"/>
      <c r="W6" s="533"/>
      <c r="X6" s="95" t="s">
        <v>71</v>
      </c>
      <c r="Y6" s="272" t="s">
        <v>72</v>
      </c>
      <c r="Z6" s="272" t="s">
        <v>157</v>
      </c>
      <c r="AA6" s="272" t="s">
        <v>73</v>
      </c>
      <c r="AB6" s="272" t="s">
        <v>215</v>
      </c>
      <c r="AC6" s="272" t="s">
        <v>216</v>
      </c>
      <c r="AD6" s="272" t="s">
        <v>74</v>
      </c>
      <c r="AE6" s="273" t="s">
        <v>75</v>
      </c>
      <c r="AF6" s="518"/>
      <c r="AG6" s="533"/>
      <c r="AH6" s="95" t="s">
        <v>71</v>
      </c>
      <c r="AI6" s="272" t="s">
        <v>72</v>
      </c>
      <c r="AJ6" s="272" t="s">
        <v>157</v>
      </c>
      <c r="AK6" s="272" t="s">
        <v>73</v>
      </c>
      <c r="AL6" s="272" t="s">
        <v>223</v>
      </c>
      <c r="AM6" s="272" t="s">
        <v>224</v>
      </c>
      <c r="AN6" s="272" t="s">
        <v>74</v>
      </c>
      <c r="AO6" s="273" t="s">
        <v>75</v>
      </c>
      <c r="AP6" s="518"/>
      <c r="AQ6" s="533"/>
      <c r="AR6" s="95" t="s">
        <v>71</v>
      </c>
      <c r="AS6" s="272" t="s">
        <v>72</v>
      </c>
      <c r="AT6" s="272" t="s">
        <v>157</v>
      </c>
      <c r="AU6" s="272" t="s">
        <v>73</v>
      </c>
      <c r="AV6" s="272" t="s">
        <v>223</v>
      </c>
      <c r="AW6" s="272" t="s">
        <v>224</v>
      </c>
      <c r="AX6" s="272" t="s">
        <v>74</v>
      </c>
      <c r="AY6" s="273" t="s">
        <v>75</v>
      </c>
      <c r="AZ6" s="518"/>
      <c r="BA6" s="533"/>
      <c r="BB6" s="95" t="s">
        <v>71</v>
      </c>
      <c r="BC6" s="272" t="s">
        <v>72</v>
      </c>
      <c r="BD6" s="272" t="s">
        <v>157</v>
      </c>
      <c r="BE6" s="272" t="s">
        <v>73</v>
      </c>
      <c r="BF6" s="272" t="s">
        <v>223</v>
      </c>
      <c r="BG6" s="272" t="s">
        <v>224</v>
      </c>
      <c r="BH6" s="272" t="s">
        <v>74</v>
      </c>
      <c r="BI6" s="273" t="s">
        <v>75</v>
      </c>
      <c r="BJ6" s="3"/>
    </row>
    <row r="7" spans="1:62" s="18" customFormat="1" ht="39" customHeight="1" thickBot="1">
      <c r="A7" s="22" t="s">
        <v>68</v>
      </c>
      <c r="B7" s="105" t="e">
        <f>C7+D7</f>
        <v>#REF!</v>
      </c>
      <c r="C7" s="106" t="e">
        <f t="shared" ref="C7:AH7" si="0">SUM(C8:C32)</f>
        <v>#REF!</v>
      </c>
      <c r="D7" s="107" t="e">
        <f t="shared" si="0"/>
        <v>#REF!</v>
      </c>
      <c r="E7" s="108" t="e">
        <f t="shared" si="0"/>
        <v>#REF!</v>
      </c>
      <c r="F7" s="108" t="e">
        <f t="shared" si="0"/>
        <v>#REF!</v>
      </c>
      <c r="G7" s="108" t="e">
        <f t="shared" si="0"/>
        <v>#REF!</v>
      </c>
      <c r="H7" s="108" t="e">
        <f t="shared" si="0"/>
        <v>#REF!</v>
      </c>
      <c r="I7" s="108" t="e">
        <f t="shared" si="0"/>
        <v>#REF!</v>
      </c>
      <c r="J7" s="109" t="e">
        <f t="shared" si="0"/>
        <v>#REF!</v>
      </c>
      <c r="K7" s="110" t="e">
        <f t="shared" si="0"/>
        <v>#REF!</v>
      </c>
      <c r="L7" s="111" t="e">
        <f t="shared" si="0"/>
        <v>#REF!</v>
      </c>
      <c r="M7" s="112" t="e">
        <f t="shared" si="0"/>
        <v>#REF!</v>
      </c>
      <c r="N7" s="109" t="e">
        <f t="shared" si="0"/>
        <v>#REF!</v>
      </c>
      <c r="O7" s="113" t="e">
        <f t="shared" si="0"/>
        <v>#REF!</v>
      </c>
      <c r="P7" s="109" t="e">
        <f t="shared" si="0"/>
        <v>#REF!</v>
      </c>
      <c r="Q7" s="109" t="e">
        <f t="shared" si="0"/>
        <v>#REF!</v>
      </c>
      <c r="R7" s="109" t="e">
        <f t="shared" si="0"/>
        <v>#REF!</v>
      </c>
      <c r="S7" s="109" t="e">
        <f t="shared" si="0"/>
        <v>#REF!</v>
      </c>
      <c r="T7" s="109" t="e">
        <f t="shared" si="0"/>
        <v>#REF!</v>
      </c>
      <c r="U7" s="114" t="e">
        <f t="shared" si="0"/>
        <v>#REF!</v>
      </c>
      <c r="V7" s="115" t="e">
        <f t="shared" si="0"/>
        <v>#REF!</v>
      </c>
      <c r="W7" s="112" t="e">
        <f t="shared" si="0"/>
        <v>#REF!</v>
      </c>
      <c r="X7" s="109" t="e">
        <f t="shared" si="0"/>
        <v>#REF!</v>
      </c>
      <c r="Y7" s="113" t="e">
        <f t="shared" si="0"/>
        <v>#REF!</v>
      </c>
      <c r="Z7" s="109" t="e">
        <f t="shared" si="0"/>
        <v>#REF!</v>
      </c>
      <c r="AA7" s="109" t="e">
        <f t="shared" si="0"/>
        <v>#REF!</v>
      </c>
      <c r="AB7" s="109" t="e">
        <f t="shared" si="0"/>
        <v>#REF!</v>
      </c>
      <c r="AC7" s="109" t="e">
        <f t="shared" si="0"/>
        <v>#REF!</v>
      </c>
      <c r="AD7" s="109" t="e">
        <f t="shared" si="0"/>
        <v>#REF!</v>
      </c>
      <c r="AE7" s="110" t="e">
        <f t="shared" si="0"/>
        <v>#REF!</v>
      </c>
      <c r="AF7" s="116" t="e">
        <f t="shared" si="0"/>
        <v>#REF!</v>
      </c>
      <c r="AG7" s="117" t="e">
        <f t="shared" si="0"/>
        <v>#REF!</v>
      </c>
      <c r="AH7" s="109" t="e">
        <f t="shared" si="0"/>
        <v>#REF!</v>
      </c>
      <c r="AI7" s="109" t="e">
        <f t="shared" ref="AI7:BI7" si="1">SUM(AI8:AI32)</f>
        <v>#REF!</v>
      </c>
      <c r="AJ7" s="109" t="e">
        <f t="shared" si="1"/>
        <v>#REF!</v>
      </c>
      <c r="AK7" s="109" t="e">
        <f t="shared" si="1"/>
        <v>#REF!</v>
      </c>
      <c r="AL7" s="109" t="e">
        <f t="shared" si="1"/>
        <v>#REF!</v>
      </c>
      <c r="AM7" s="109" t="e">
        <f t="shared" si="1"/>
        <v>#REF!</v>
      </c>
      <c r="AN7" s="109" t="e">
        <f t="shared" si="1"/>
        <v>#REF!</v>
      </c>
      <c r="AO7" s="110" t="e">
        <f t="shared" si="1"/>
        <v>#REF!</v>
      </c>
      <c r="AP7" s="116" t="e">
        <f t="shared" si="1"/>
        <v>#REF!</v>
      </c>
      <c r="AQ7" s="118" t="e">
        <f t="shared" si="1"/>
        <v>#REF!</v>
      </c>
      <c r="AR7" s="109" t="e">
        <f t="shared" si="1"/>
        <v>#REF!</v>
      </c>
      <c r="AS7" s="113" t="e">
        <f t="shared" si="1"/>
        <v>#REF!</v>
      </c>
      <c r="AT7" s="109" t="e">
        <f t="shared" si="1"/>
        <v>#REF!</v>
      </c>
      <c r="AU7" s="109" t="e">
        <f t="shared" si="1"/>
        <v>#REF!</v>
      </c>
      <c r="AV7" s="109" t="e">
        <f t="shared" si="1"/>
        <v>#REF!</v>
      </c>
      <c r="AW7" s="109" t="e">
        <f t="shared" si="1"/>
        <v>#REF!</v>
      </c>
      <c r="AX7" s="109" t="e">
        <f t="shared" si="1"/>
        <v>#REF!</v>
      </c>
      <c r="AY7" s="110" t="e">
        <f t="shared" si="1"/>
        <v>#REF!</v>
      </c>
      <c r="AZ7" s="116" t="e">
        <f t="shared" si="1"/>
        <v>#REF!</v>
      </c>
      <c r="BA7" s="118" t="e">
        <f t="shared" si="1"/>
        <v>#REF!</v>
      </c>
      <c r="BB7" s="109" t="e">
        <f t="shared" si="1"/>
        <v>#REF!</v>
      </c>
      <c r="BC7" s="113" t="e">
        <f t="shared" si="1"/>
        <v>#REF!</v>
      </c>
      <c r="BD7" s="109" t="e">
        <f t="shared" si="1"/>
        <v>#REF!</v>
      </c>
      <c r="BE7" s="109" t="e">
        <f t="shared" si="1"/>
        <v>#REF!</v>
      </c>
      <c r="BF7" s="109" t="e">
        <f t="shared" si="1"/>
        <v>#REF!</v>
      </c>
      <c r="BG7" s="109" t="e">
        <f t="shared" si="1"/>
        <v>#REF!</v>
      </c>
      <c r="BH7" s="109" t="e">
        <f t="shared" si="1"/>
        <v>#REF!</v>
      </c>
      <c r="BI7" s="110" t="e">
        <f t="shared" si="1"/>
        <v>#REF!</v>
      </c>
      <c r="BJ7" s="17"/>
    </row>
    <row r="8" spans="1:62" s="15" customFormat="1" ht="35.1" customHeight="1">
      <c r="A8" s="119" t="s">
        <v>24</v>
      </c>
      <c r="B8" s="120" t="e">
        <f>C8+D8</f>
        <v>#REF!</v>
      </c>
      <c r="C8" s="121" t="e">
        <f>M8+W8+AG8+AQ8+BA8</f>
        <v>#REF!</v>
      </c>
      <c r="D8" s="122" t="e">
        <f>SUM(E8:K8)</f>
        <v>#REF!</v>
      </c>
      <c r="E8" s="123" t="e">
        <f>O8+Y8+AI8+AS8+BC8</f>
        <v>#REF!</v>
      </c>
      <c r="F8" s="123" t="e">
        <f t="shared" ref="F8:K8" si="2">P8+Z8+AJ8+AT8+BD8</f>
        <v>#REF!</v>
      </c>
      <c r="G8" s="123" t="e">
        <f t="shared" si="2"/>
        <v>#REF!</v>
      </c>
      <c r="H8" s="123" t="e">
        <f t="shared" si="2"/>
        <v>#REF!</v>
      </c>
      <c r="I8" s="123" t="e">
        <f t="shared" si="2"/>
        <v>#REF!</v>
      </c>
      <c r="J8" s="123" t="e">
        <f t="shared" si="2"/>
        <v>#REF!</v>
      </c>
      <c r="K8" s="124" t="e">
        <f t="shared" si="2"/>
        <v>#REF!</v>
      </c>
      <c r="L8" s="125" t="e">
        <f>M8+N8</f>
        <v>#REF!</v>
      </c>
      <c r="M8" s="126" t="e">
        <f t="shared" ref="M8:M32" si="3">COUNTIFS(n시군,$A8,n사업단계,M$5,n사업유형,$L$4)</f>
        <v>#REF!</v>
      </c>
      <c r="N8" s="126" t="e">
        <f>SUM(O8:U8)</f>
        <v>#REF!</v>
      </c>
      <c r="O8" s="127" t="e">
        <f t="shared" ref="O8:U17" si="4">COUNTIFS(n시군,$A8,n사업단계,O$6,n사업유형,$L$4)</f>
        <v>#REF!</v>
      </c>
      <c r="P8" s="127" t="e">
        <f t="shared" si="4"/>
        <v>#REF!</v>
      </c>
      <c r="Q8" s="127" t="e">
        <f t="shared" si="4"/>
        <v>#REF!</v>
      </c>
      <c r="R8" s="127" t="e">
        <f t="shared" si="4"/>
        <v>#REF!</v>
      </c>
      <c r="S8" s="128" t="e">
        <f t="shared" si="4"/>
        <v>#REF!</v>
      </c>
      <c r="T8" s="128" t="e">
        <f t="shared" si="4"/>
        <v>#REF!</v>
      </c>
      <c r="U8" s="129" t="e">
        <f t="shared" si="4"/>
        <v>#REF!</v>
      </c>
      <c r="V8" s="130" t="e">
        <f>W8+X8</f>
        <v>#REF!</v>
      </c>
      <c r="W8" s="126" t="e">
        <f t="shared" ref="W8:W32" si="5">COUNTIFS(n시군,$A8,n사업단계,W$5,n사업유형,$V$4)</f>
        <v>#REF!</v>
      </c>
      <c r="X8" s="126" t="e">
        <f>SUM(Y8:AE8)</f>
        <v>#REF!</v>
      </c>
      <c r="Y8" s="127" t="e">
        <f t="shared" ref="Y8:AE17" si="6">COUNTIFS(n시군,$A8,n사업단계,Y$6,n사업유형,$V$4)</f>
        <v>#REF!</v>
      </c>
      <c r="Z8" s="128" t="e">
        <f t="shared" si="6"/>
        <v>#REF!</v>
      </c>
      <c r="AA8" s="128" t="e">
        <f t="shared" si="6"/>
        <v>#REF!</v>
      </c>
      <c r="AB8" s="128" t="e">
        <f t="shared" si="6"/>
        <v>#REF!</v>
      </c>
      <c r="AC8" s="128" t="e">
        <f t="shared" si="6"/>
        <v>#REF!</v>
      </c>
      <c r="AD8" s="128" t="e">
        <f t="shared" si="6"/>
        <v>#REF!</v>
      </c>
      <c r="AE8" s="131" t="e">
        <f t="shared" si="6"/>
        <v>#REF!</v>
      </c>
      <c r="AF8" s="132" t="e">
        <f>AG8+AH8</f>
        <v>#REF!</v>
      </c>
      <c r="AG8" s="126" t="e">
        <f t="shared" ref="AG8:AG32" si="7">COUNTIFS(n시군,$A8,n사업단계,AG$5,n사업유형,$AF$4)</f>
        <v>#REF!</v>
      </c>
      <c r="AH8" s="126" t="e">
        <f>SUM(AI8:AO8)</f>
        <v>#REF!</v>
      </c>
      <c r="AI8" s="127" t="e">
        <f t="shared" ref="AI8:AO17" si="8">COUNTIFS(n시군,$A8,n사업단계,AI$6,n사업유형,$AF$4)</f>
        <v>#REF!</v>
      </c>
      <c r="AJ8" s="128" t="e">
        <f t="shared" si="8"/>
        <v>#REF!</v>
      </c>
      <c r="AK8" s="128" t="e">
        <f t="shared" si="8"/>
        <v>#REF!</v>
      </c>
      <c r="AL8" s="128" t="e">
        <f t="shared" si="8"/>
        <v>#REF!</v>
      </c>
      <c r="AM8" s="128" t="e">
        <f t="shared" si="8"/>
        <v>#REF!</v>
      </c>
      <c r="AN8" s="128" t="e">
        <f t="shared" si="8"/>
        <v>#REF!</v>
      </c>
      <c r="AO8" s="131" t="e">
        <f t="shared" si="8"/>
        <v>#REF!</v>
      </c>
      <c r="AP8" s="134" t="e">
        <f>AQ8+AR8</f>
        <v>#REF!</v>
      </c>
      <c r="AQ8" s="126" t="e">
        <f t="shared" ref="AQ8:AQ32" si="9">COUNTIFS(n시군,$A8,n사업단계,AQ$5,n사업유형,$AP$4)</f>
        <v>#REF!</v>
      </c>
      <c r="AR8" s="126" t="e">
        <f>SUM(AS8:AY8)</f>
        <v>#REF!</v>
      </c>
      <c r="AS8" s="127" t="e">
        <f t="shared" ref="AS8:AY17" si="10">COUNTIFS(n시군,$A8,n사업단계,AS$6,n사업유형,$AP$4)</f>
        <v>#REF!</v>
      </c>
      <c r="AT8" s="128" t="e">
        <f t="shared" si="10"/>
        <v>#REF!</v>
      </c>
      <c r="AU8" s="128" t="e">
        <f t="shared" si="10"/>
        <v>#REF!</v>
      </c>
      <c r="AV8" s="128" t="e">
        <f t="shared" si="10"/>
        <v>#REF!</v>
      </c>
      <c r="AW8" s="128" t="e">
        <f t="shared" si="10"/>
        <v>#REF!</v>
      </c>
      <c r="AX8" s="128" t="e">
        <f t="shared" si="10"/>
        <v>#REF!</v>
      </c>
      <c r="AY8" s="131" t="e">
        <f t="shared" si="10"/>
        <v>#REF!</v>
      </c>
      <c r="AZ8" s="134" t="e">
        <f>BA8+BB8</f>
        <v>#REF!</v>
      </c>
      <c r="BA8" s="126" t="e">
        <f>SUM(BB8:BI8)</f>
        <v>#REF!</v>
      </c>
      <c r="BB8" s="126" t="e">
        <f>SUM(BC8:BI8)</f>
        <v>#REF!</v>
      </c>
      <c r="BC8" s="127" t="e">
        <f t="shared" ref="BC8:BI17" si="11">COUNTIFS(n시군,$A8,n사업단계,BC$6,n사업유형,$AZ$4)</f>
        <v>#REF!</v>
      </c>
      <c r="BD8" s="128" t="e">
        <f t="shared" si="11"/>
        <v>#REF!</v>
      </c>
      <c r="BE8" s="128" t="e">
        <f t="shared" si="11"/>
        <v>#REF!</v>
      </c>
      <c r="BF8" s="128" t="e">
        <f t="shared" si="11"/>
        <v>#REF!</v>
      </c>
      <c r="BG8" s="128" t="e">
        <f t="shared" si="11"/>
        <v>#REF!</v>
      </c>
      <c r="BH8" s="128" t="e">
        <f t="shared" si="11"/>
        <v>#REF!</v>
      </c>
      <c r="BI8" s="131" t="e">
        <f t="shared" si="11"/>
        <v>#REF!</v>
      </c>
      <c r="BJ8" s="16"/>
    </row>
    <row r="9" spans="1:62" s="15" customFormat="1" ht="35.1" customHeight="1">
      <c r="A9" s="135" t="s">
        <v>27</v>
      </c>
      <c r="B9" s="136" t="e">
        <f t="shared" ref="B9:B32" si="12">C9+D9</f>
        <v>#REF!</v>
      </c>
      <c r="C9" s="137" t="e">
        <f t="shared" ref="C9:C32" si="13">M9+W9+AG9+AQ9+BA9</f>
        <v>#REF!</v>
      </c>
      <c r="D9" s="138" t="e">
        <f t="shared" ref="D9:D32" si="14">SUM(E9:K9)</f>
        <v>#REF!</v>
      </c>
      <c r="E9" s="139" t="e">
        <f t="shared" ref="E9:E32" si="15">O9+Y9+AI9+AS9+BC9</f>
        <v>#REF!</v>
      </c>
      <c r="F9" s="139" t="e">
        <f t="shared" ref="F9:F32" si="16">P9+Z9+AJ9+AT9+BD9</f>
        <v>#REF!</v>
      </c>
      <c r="G9" s="139" t="e">
        <f t="shared" ref="G9:G32" si="17">Q9+AA9+AK9+AU9+BE9</f>
        <v>#REF!</v>
      </c>
      <c r="H9" s="139" t="e">
        <f t="shared" ref="H9:H32" si="18">R9+AB9+AL9+AV9+BF9</f>
        <v>#REF!</v>
      </c>
      <c r="I9" s="139" t="e">
        <f t="shared" ref="I9:I32" si="19">S9+AC9+AM9+AW9+BG9</f>
        <v>#REF!</v>
      </c>
      <c r="J9" s="140" t="e">
        <f t="shared" ref="J9:J32" si="20">T9+AD9+AN9+AX9+BH9</f>
        <v>#REF!</v>
      </c>
      <c r="K9" s="141" t="e">
        <f t="shared" ref="K9:K32" si="21">U9+AE9+AO9+AY9+BI9</f>
        <v>#REF!</v>
      </c>
      <c r="L9" s="142" t="e">
        <f t="shared" ref="L9:L32" si="22">M9+N9</f>
        <v>#REF!</v>
      </c>
      <c r="M9" s="126" t="e">
        <f t="shared" si="3"/>
        <v>#REF!</v>
      </c>
      <c r="N9" s="143" t="e">
        <f t="shared" ref="N9:N32" si="23">SUM(O9:U9)</f>
        <v>#REF!</v>
      </c>
      <c r="O9" s="144" t="e">
        <f t="shared" si="4"/>
        <v>#REF!</v>
      </c>
      <c r="P9" s="145" t="e">
        <f t="shared" si="4"/>
        <v>#REF!</v>
      </c>
      <c r="Q9" s="145" t="e">
        <f t="shared" si="4"/>
        <v>#REF!</v>
      </c>
      <c r="R9" s="145" t="e">
        <f t="shared" si="4"/>
        <v>#REF!</v>
      </c>
      <c r="S9" s="145" t="e">
        <f t="shared" si="4"/>
        <v>#REF!</v>
      </c>
      <c r="T9" s="145" t="e">
        <f t="shared" si="4"/>
        <v>#REF!</v>
      </c>
      <c r="U9" s="146" t="e">
        <f t="shared" si="4"/>
        <v>#REF!</v>
      </c>
      <c r="V9" s="147" t="e">
        <f t="shared" ref="V9:V32" si="24">W9+X9</f>
        <v>#REF!</v>
      </c>
      <c r="W9" s="143" t="e">
        <f t="shared" si="5"/>
        <v>#REF!</v>
      </c>
      <c r="X9" s="143" t="e">
        <f t="shared" ref="X9:X32" si="25">SUM(Y9:AE9)</f>
        <v>#REF!</v>
      </c>
      <c r="Y9" s="144" t="e">
        <f t="shared" si="6"/>
        <v>#REF!</v>
      </c>
      <c r="Z9" s="145" t="e">
        <f t="shared" si="6"/>
        <v>#REF!</v>
      </c>
      <c r="AA9" s="145" t="e">
        <f t="shared" si="6"/>
        <v>#REF!</v>
      </c>
      <c r="AB9" s="145" t="e">
        <f t="shared" si="6"/>
        <v>#REF!</v>
      </c>
      <c r="AC9" s="145" t="e">
        <f t="shared" si="6"/>
        <v>#REF!</v>
      </c>
      <c r="AD9" s="145" t="e">
        <f t="shared" si="6"/>
        <v>#REF!</v>
      </c>
      <c r="AE9" s="148" t="e">
        <f t="shared" si="6"/>
        <v>#REF!</v>
      </c>
      <c r="AF9" s="149" t="e">
        <f t="shared" ref="AF9:AF32" si="26">AG9+AH9</f>
        <v>#REF!</v>
      </c>
      <c r="AG9" s="133" t="e">
        <f t="shared" si="7"/>
        <v>#REF!</v>
      </c>
      <c r="AH9" s="143" t="e">
        <f t="shared" ref="AH9:AH32" si="27">SUM(AI9:AO9)</f>
        <v>#REF!</v>
      </c>
      <c r="AI9" s="144" t="e">
        <f t="shared" si="8"/>
        <v>#REF!</v>
      </c>
      <c r="AJ9" s="145" t="e">
        <f t="shared" si="8"/>
        <v>#REF!</v>
      </c>
      <c r="AK9" s="145" t="e">
        <f t="shared" si="8"/>
        <v>#REF!</v>
      </c>
      <c r="AL9" s="145" t="e">
        <f t="shared" si="8"/>
        <v>#REF!</v>
      </c>
      <c r="AM9" s="145" t="e">
        <f t="shared" si="8"/>
        <v>#REF!</v>
      </c>
      <c r="AN9" s="145" t="e">
        <f t="shared" si="8"/>
        <v>#REF!</v>
      </c>
      <c r="AO9" s="148" t="e">
        <f t="shared" si="8"/>
        <v>#REF!</v>
      </c>
      <c r="AP9" s="149" t="e">
        <f t="shared" ref="AP9:AP32" si="28">AQ9+AR9</f>
        <v>#REF!</v>
      </c>
      <c r="AQ9" s="150" t="e">
        <f t="shared" si="9"/>
        <v>#REF!</v>
      </c>
      <c r="AR9" s="143" t="e">
        <f t="shared" ref="AR9:AR32" si="29">SUM(AS9:AY9)</f>
        <v>#REF!</v>
      </c>
      <c r="AS9" s="144" t="e">
        <f t="shared" si="10"/>
        <v>#REF!</v>
      </c>
      <c r="AT9" s="145" t="e">
        <f t="shared" si="10"/>
        <v>#REF!</v>
      </c>
      <c r="AU9" s="145" t="e">
        <f t="shared" si="10"/>
        <v>#REF!</v>
      </c>
      <c r="AV9" s="145" t="e">
        <f t="shared" si="10"/>
        <v>#REF!</v>
      </c>
      <c r="AW9" s="145" t="e">
        <f t="shared" si="10"/>
        <v>#REF!</v>
      </c>
      <c r="AX9" s="145" t="e">
        <f t="shared" si="10"/>
        <v>#REF!</v>
      </c>
      <c r="AY9" s="148" t="e">
        <f t="shared" si="10"/>
        <v>#REF!</v>
      </c>
      <c r="AZ9" s="149" t="e">
        <f t="shared" ref="AZ9:AZ32" si="30">BA9+BB9</f>
        <v>#REF!</v>
      </c>
      <c r="BA9" s="150" t="e">
        <f>SUM(BB9:BI9)</f>
        <v>#REF!</v>
      </c>
      <c r="BB9" s="143" t="e">
        <f>SUM(BC9:BI9)</f>
        <v>#REF!</v>
      </c>
      <c r="BC9" s="144" t="e">
        <f t="shared" si="11"/>
        <v>#REF!</v>
      </c>
      <c r="BD9" s="145" t="e">
        <f t="shared" si="11"/>
        <v>#REF!</v>
      </c>
      <c r="BE9" s="145" t="e">
        <f t="shared" si="11"/>
        <v>#REF!</v>
      </c>
      <c r="BF9" s="145" t="e">
        <f t="shared" si="11"/>
        <v>#REF!</v>
      </c>
      <c r="BG9" s="145" t="e">
        <f t="shared" si="11"/>
        <v>#REF!</v>
      </c>
      <c r="BH9" s="145" t="e">
        <f t="shared" si="11"/>
        <v>#REF!</v>
      </c>
      <c r="BI9" s="148" t="e">
        <f t="shared" si="11"/>
        <v>#REF!</v>
      </c>
      <c r="BJ9" s="16"/>
    </row>
    <row r="10" spans="1:62" s="15" customFormat="1" ht="35.1" customHeight="1">
      <c r="A10" s="135" t="s">
        <v>31</v>
      </c>
      <c r="B10" s="136" t="e">
        <f t="shared" si="12"/>
        <v>#REF!</v>
      </c>
      <c r="C10" s="137" t="e">
        <f t="shared" si="13"/>
        <v>#REF!</v>
      </c>
      <c r="D10" s="138" t="e">
        <f t="shared" si="14"/>
        <v>#REF!</v>
      </c>
      <c r="E10" s="139" t="e">
        <f t="shared" si="15"/>
        <v>#REF!</v>
      </c>
      <c r="F10" s="139" t="e">
        <f t="shared" si="16"/>
        <v>#REF!</v>
      </c>
      <c r="G10" s="139" t="e">
        <f t="shared" si="17"/>
        <v>#REF!</v>
      </c>
      <c r="H10" s="139" t="e">
        <f t="shared" si="18"/>
        <v>#REF!</v>
      </c>
      <c r="I10" s="139" t="e">
        <f t="shared" si="19"/>
        <v>#REF!</v>
      </c>
      <c r="J10" s="140" t="e">
        <f t="shared" si="20"/>
        <v>#REF!</v>
      </c>
      <c r="K10" s="141" t="e">
        <f t="shared" si="21"/>
        <v>#REF!</v>
      </c>
      <c r="L10" s="142" t="e">
        <f t="shared" si="22"/>
        <v>#REF!</v>
      </c>
      <c r="M10" s="126" t="e">
        <f t="shared" si="3"/>
        <v>#REF!</v>
      </c>
      <c r="N10" s="143" t="e">
        <f t="shared" si="23"/>
        <v>#REF!</v>
      </c>
      <c r="O10" s="144" t="e">
        <f t="shared" si="4"/>
        <v>#REF!</v>
      </c>
      <c r="P10" s="145" t="e">
        <f t="shared" si="4"/>
        <v>#REF!</v>
      </c>
      <c r="Q10" s="145" t="e">
        <f t="shared" si="4"/>
        <v>#REF!</v>
      </c>
      <c r="R10" s="145" t="e">
        <f t="shared" si="4"/>
        <v>#REF!</v>
      </c>
      <c r="S10" s="145" t="e">
        <f t="shared" si="4"/>
        <v>#REF!</v>
      </c>
      <c r="T10" s="145" t="e">
        <f t="shared" si="4"/>
        <v>#REF!</v>
      </c>
      <c r="U10" s="146" t="e">
        <f t="shared" si="4"/>
        <v>#REF!</v>
      </c>
      <c r="V10" s="147" t="e">
        <f t="shared" si="24"/>
        <v>#REF!</v>
      </c>
      <c r="W10" s="143" t="e">
        <f t="shared" si="5"/>
        <v>#REF!</v>
      </c>
      <c r="X10" s="143" t="e">
        <f t="shared" si="25"/>
        <v>#REF!</v>
      </c>
      <c r="Y10" s="144" t="e">
        <f t="shared" si="6"/>
        <v>#REF!</v>
      </c>
      <c r="Z10" s="145" t="e">
        <f t="shared" si="6"/>
        <v>#REF!</v>
      </c>
      <c r="AA10" s="145" t="e">
        <f t="shared" si="6"/>
        <v>#REF!</v>
      </c>
      <c r="AB10" s="145" t="e">
        <f t="shared" si="6"/>
        <v>#REF!</v>
      </c>
      <c r="AC10" s="145" t="e">
        <f t="shared" si="6"/>
        <v>#REF!</v>
      </c>
      <c r="AD10" s="145" t="e">
        <f t="shared" si="6"/>
        <v>#REF!</v>
      </c>
      <c r="AE10" s="148" t="e">
        <f t="shared" si="6"/>
        <v>#REF!</v>
      </c>
      <c r="AF10" s="149" t="e">
        <f t="shared" si="26"/>
        <v>#REF!</v>
      </c>
      <c r="AG10" s="133" t="e">
        <f t="shared" si="7"/>
        <v>#REF!</v>
      </c>
      <c r="AH10" s="143" t="e">
        <f t="shared" si="27"/>
        <v>#REF!</v>
      </c>
      <c r="AI10" s="144" t="e">
        <f t="shared" si="8"/>
        <v>#REF!</v>
      </c>
      <c r="AJ10" s="145" t="e">
        <f t="shared" si="8"/>
        <v>#REF!</v>
      </c>
      <c r="AK10" s="145" t="e">
        <f t="shared" si="8"/>
        <v>#REF!</v>
      </c>
      <c r="AL10" s="145" t="e">
        <f t="shared" si="8"/>
        <v>#REF!</v>
      </c>
      <c r="AM10" s="145" t="e">
        <f t="shared" si="8"/>
        <v>#REF!</v>
      </c>
      <c r="AN10" s="145" t="e">
        <f t="shared" si="8"/>
        <v>#REF!</v>
      </c>
      <c r="AO10" s="148" t="e">
        <f t="shared" si="8"/>
        <v>#REF!</v>
      </c>
      <c r="AP10" s="149" t="e">
        <f t="shared" si="28"/>
        <v>#REF!</v>
      </c>
      <c r="AQ10" s="150" t="e">
        <f t="shared" si="9"/>
        <v>#REF!</v>
      </c>
      <c r="AR10" s="143" t="e">
        <f t="shared" si="29"/>
        <v>#REF!</v>
      </c>
      <c r="AS10" s="144" t="e">
        <f t="shared" si="10"/>
        <v>#REF!</v>
      </c>
      <c r="AT10" s="145" t="e">
        <f t="shared" si="10"/>
        <v>#REF!</v>
      </c>
      <c r="AU10" s="145" t="e">
        <f t="shared" si="10"/>
        <v>#REF!</v>
      </c>
      <c r="AV10" s="145" t="e">
        <f t="shared" si="10"/>
        <v>#REF!</v>
      </c>
      <c r="AW10" s="145" t="e">
        <f t="shared" si="10"/>
        <v>#REF!</v>
      </c>
      <c r="AX10" s="145" t="e">
        <f t="shared" si="10"/>
        <v>#REF!</v>
      </c>
      <c r="AY10" s="148" t="e">
        <f t="shared" si="10"/>
        <v>#REF!</v>
      </c>
      <c r="AZ10" s="149" t="e">
        <f t="shared" si="30"/>
        <v>#REF!</v>
      </c>
      <c r="BA10" s="150" t="e">
        <f t="shared" ref="BA10:BA32" si="31">COUNTIFS(n시군,$A10,n사업단계,BA$5,n사업유형,$AZ$4)</f>
        <v>#REF!</v>
      </c>
      <c r="BB10" s="143" t="e">
        <f t="shared" ref="BB10:BB31" si="32">SUM(BC10:BI10)</f>
        <v>#REF!</v>
      </c>
      <c r="BC10" s="144" t="e">
        <f t="shared" si="11"/>
        <v>#REF!</v>
      </c>
      <c r="BD10" s="145" t="e">
        <f t="shared" si="11"/>
        <v>#REF!</v>
      </c>
      <c r="BE10" s="145" t="e">
        <f t="shared" si="11"/>
        <v>#REF!</v>
      </c>
      <c r="BF10" s="145" t="e">
        <f t="shared" si="11"/>
        <v>#REF!</v>
      </c>
      <c r="BG10" s="145" t="e">
        <f t="shared" si="11"/>
        <v>#REF!</v>
      </c>
      <c r="BH10" s="145" t="e">
        <f t="shared" si="11"/>
        <v>#REF!</v>
      </c>
      <c r="BI10" s="148" t="e">
        <f t="shared" si="11"/>
        <v>#REF!</v>
      </c>
      <c r="BJ10" s="16"/>
    </row>
    <row r="11" spans="1:62" s="15" customFormat="1" ht="35.1" customHeight="1">
      <c r="A11" s="135" t="s">
        <v>30</v>
      </c>
      <c r="B11" s="136" t="e">
        <f t="shared" si="12"/>
        <v>#REF!</v>
      </c>
      <c r="C11" s="137" t="e">
        <f t="shared" si="13"/>
        <v>#REF!</v>
      </c>
      <c r="D11" s="138" t="e">
        <f t="shared" si="14"/>
        <v>#REF!</v>
      </c>
      <c r="E11" s="139" t="e">
        <f t="shared" si="15"/>
        <v>#REF!</v>
      </c>
      <c r="F11" s="139" t="e">
        <f t="shared" si="16"/>
        <v>#REF!</v>
      </c>
      <c r="G11" s="139" t="e">
        <f t="shared" si="17"/>
        <v>#REF!</v>
      </c>
      <c r="H11" s="139" t="e">
        <f t="shared" si="18"/>
        <v>#REF!</v>
      </c>
      <c r="I11" s="139" t="e">
        <f t="shared" si="19"/>
        <v>#REF!</v>
      </c>
      <c r="J11" s="140" t="e">
        <f t="shared" si="20"/>
        <v>#REF!</v>
      </c>
      <c r="K11" s="141" t="e">
        <f t="shared" si="21"/>
        <v>#REF!</v>
      </c>
      <c r="L11" s="142" t="e">
        <f t="shared" si="22"/>
        <v>#REF!</v>
      </c>
      <c r="M11" s="126" t="e">
        <f t="shared" si="3"/>
        <v>#REF!</v>
      </c>
      <c r="N11" s="143" t="e">
        <f t="shared" si="23"/>
        <v>#REF!</v>
      </c>
      <c r="O11" s="144" t="e">
        <f t="shared" si="4"/>
        <v>#REF!</v>
      </c>
      <c r="P11" s="145" t="e">
        <f t="shared" si="4"/>
        <v>#REF!</v>
      </c>
      <c r="Q11" s="145" t="e">
        <f t="shared" si="4"/>
        <v>#REF!</v>
      </c>
      <c r="R11" s="145" t="e">
        <f t="shared" si="4"/>
        <v>#REF!</v>
      </c>
      <c r="S11" s="145" t="e">
        <f t="shared" si="4"/>
        <v>#REF!</v>
      </c>
      <c r="T11" s="145" t="e">
        <f t="shared" si="4"/>
        <v>#REF!</v>
      </c>
      <c r="U11" s="146" t="e">
        <f t="shared" si="4"/>
        <v>#REF!</v>
      </c>
      <c r="V11" s="147" t="e">
        <f t="shared" si="24"/>
        <v>#REF!</v>
      </c>
      <c r="W11" s="143" t="e">
        <f t="shared" si="5"/>
        <v>#REF!</v>
      </c>
      <c r="X11" s="143" t="e">
        <f t="shared" si="25"/>
        <v>#REF!</v>
      </c>
      <c r="Y11" s="144" t="e">
        <f t="shared" si="6"/>
        <v>#REF!</v>
      </c>
      <c r="Z11" s="145" t="e">
        <f t="shared" si="6"/>
        <v>#REF!</v>
      </c>
      <c r="AA11" s="145" t="e">
        <f t="shared" si="6"/>
        <v>#REF!</v>
      </c>
      <c r="AB11" s="145" t="e">
        <f t="shared" si="6"/>
        <v>#REF!</v>
      </c>
      <c r="AC11" s="145" t="e">
        <f t="shared" si="6"/>
        <v>#REF!</v>
      </c>
      <c r="AD11" s="145" t="e">
        <f t="shared" si="6"/>
        <v>#REF!</v>
      </c>
      <c r="AE11" s="148" t="e">
        <f t="shared" si="6"/>
        <v>#REF!</v>
      </c>
      <c r="AF11" s="149" t="e">
        <f t="shared" si="26"/>
        <v>#REF!</v>
      </c>
      <c r="AG11" s="133" t="e">
        <f t="shared" si="7"/>
        <v>#REF!</v>
      </c>
      <c r="AH11" s="143" t="e">
        <f t="shared" si="27"/>
        <v>#REF!</v>
      </c>
      <c r="AI11" s="144" t="e">
        <f t="shared" si="8"/>
        <v>#REF!</v>
      </c>
      <c r="AJ11" s="145" t="e">
        <f t="shared" si="8"/>
        <v>#REF!</v>
      </c>
      <c r="AK11" s="145" t="e">
        <f t="shared" si="8"/>
        <v>#REF!</v>
      </c>
      <c r="AL11" s="145" t="e">
        <f t="shared" si="8"/>
        <v>#REF!</v>
      </c>
      <c r="AM11" s="145" t="e">
        <f t="shared" si="8"/>
        <v>#REF!</v>
      </c>
      <c r="AN11" s="145" t="e">
        <f t="shared" si="8"/>
        <v>#REF!</v>
      </c>
      <c r="AO11" s="148" t="e">
        <f t="shared" si="8"/>
        <v>#REF!</v>
      </c>
      <c r="AP11" s="149" t="e">
        <f t="shared" si="28"/>
        <v>#REF!</v>
      </c>
      <c r="AQ11" s="150" t="e">
        <f t="shared" si="9"/>
        <v>#REF!</v>
      </c>
      <c r="AR11" s="143" t="e">
        <f t="shared" si="29"/>
        <v>#REF!</v>
      </c>
      <c r="AS11" s="144" t="e">
        <f t="shared" si="10"/>
        <v>#REF!</v>
      </c>
      <c r="AT11" s="145" t="e">
        <f t="shared" si="10"/>
        <v>#REF!</v>
      </c>
      <c r="AU11" s="145" t="e">
        <f t="shared" si="10"/>
        <v>#REF!</v>
      </c>
      <c r="AV11" s="145" t="e">
        <f t="shared" si="10"/>
        <v>#REF!</v>
      </c>
      <c r="AW11" s="145" t="e">
        <f t="shared" si="10"/>
        <v>#REF!</v>
      </c>
      <c r="AX11" s="145" t="e">
        <f t="shared" si="10"/>
        <v>#REF!</v>
      </c>
      <c r="AY11" s="148" t="e">
        <f t="shared" si="10"/>
        <v>#REF!</v>
      </c>
      <c r="AZ11" s="149" t="e">
        <f t="shared" si="30"/>
        <v>#REF!</v>
      </c>
      <c r="BA11" s="150" t="e">
        <f t="shared" si="31"/>
        <v>#REF!</v>
      </c>
      <c r="BB11" s="143" t="e">
        <f t="shared" si="32"/>
        <v>#REF!</v>
      </c>
      <c r="BC11" s="144" t="e">
        <f t="shared" si="11"/>
        <v>#REF!</v>
      </c>
      <c r="BD11" s="145" t="e">
        <f t="shared" si="11"/>
        <v>#REF!</v>
      </c>
      <c r="BE11" s="145" t="e">
        <f t="shared" si="11"/>
        <v>#REF!</v>
      </c>
      <c r="BF11" s="145" t="e">
        <f t="shared" si="11"/>
        <v>#REF!</v>
      </c>
      <c r="BG11" s="145" t="e">
        <f t="shared" si="11"/>
        <v>#REF!</v>
      </c>
      <c r="BH11" s="145" t="e">
        <f t="shared" si="11"/>
        <v>#REF!</v>
      </c>
      <c r="BI11" s="148" t="e">
        <f t="shared" si="11"/>
        <v>#REF!</v>
      </c>
      <c r="BJ11" s="16"/>
    </row>
    <row r="12" spans="1:62" s="15" customFormat="1" ht="35.1" customHeight="1">
      <c r="A12" s="135" t="s">
        <v>32</v>
      </c>
      <c r="B12" s="136" t="e">
        <f t="shared" si="12"/>
        <v>#REF!</v>
      </c>
      <c r="C12" s="137" t="e">
        <f t="shared" si="13"/>
        <v>#REF!</v>
      </c>
      <c r="D12" s="138" t="e">
        <f t="shared" si="14"/>
        <v>#REF!</v>
      </c>
      <c r="E12" s="139" t="e">
        <f t="shared" si="15"/>
        <v>#REF!</v>
      </c>
      <c r="F12" s="139" t="e">
        <f t="shared" si="16"/>
        <v>#REF!</v>
      </c>
      <c r="G12" s="139" t="e">
        <f t="shared" si="17"/>
        <v>#REF!</v>
      </c>
      <c r="H12" s="139" t="e">
        <f t="shared" si="18"/>
        <v>#REF!</v>
      </c>
      <c r="I12" s="139" t="e">
        <f t="shared" si="19"/>
        <v>#REF!</v>
      </c>
      <c r="J12" s="140" t="e">
        <f t="shared" si="20"/>
        <v>#REF!</v>
      </c>
      <c r="K12" s="141" t="e">
        <f t="shared" si="21"/>
        <v>#REF!</v>
      </c>
      <c r="L12" s="142" t="e">
        <f t="shared" si="22"/>
        <v>#REF!</v>
      </c>
      <c r="M12" s="126" t="e">
        <f t="shared" si="3"/>
        <v>#REF!</v>
      </c>
      <c r="N12" s="143" t="e">
        <f t="shared" si="23"/>
        <v>#REF!</v>
      </c>
      <c r="O12" s="144" t="e">
        <f t="shared" si="4"/>
        <v>#REF!</v>
      </c>
      <c r="P12" s="145" t="e">
        <f t="shared" si="4"/>
        <v>#REF!</v>
      </c>
      <c r="Q12" s="145" t="e">
        <f t="shared" si="4"/>
        <v>#REF!</v>
      </c>
      <c r="R12" s="145" t="e">
        <f t="shared" si="4"/>
        <v>#REF!</v>
      </c>
      <c r="S12" s="145" t="e">
        <f t="shared" si="4"/>
        <v>#REF!</v>
      </c>
      <c r="T12" s="145" t="e">
        <f t="shared" si="4"/>
        <v>#REF!</v>
      </c>
      <c r="U12" s="146" t="e">
        <f t="shared" si="4"/>
        <v>#REF!</v>
      </c>
      <c r="V12" s="147" t="e">
        <f t="shared" si="24"/>
        <v>#REF!</v>
      </c>
      <c r="W12" s="143" t="e">
        <f t="shared" si="5"/>
        <v>#REF!</v>
      </c>
      <c r="X12" s="143" t="e">
        <f t="shared" si="25"/>
        <v>#REF!</v>
      </c>
      <c r="Y12" s="144" t="e">
        <f t="shared" si="6"/>
        <v>#REF!</v>
      </c>
      <c r="Z12" s="145" t="e">
        <f t="shared" si="6"/>
        <v>#REF!</v>
      </c>
      <c r="AA12" s="145" t="e">
        <f t="shared" si="6"/>
        <v>#REF!</v>
      </c>
      <c r="AB12" s="145" t="e">
        <f t="shared" si="6"/>
        <v>#REF!</v>
      </c>
      <c r="AC12" s="145" t="e">
        <f t="shared" si="6"/>
        <v>#REF!</v>
      </c>
      <c r="AD12" s="145" t="e">
        <f t="shared" si="6"/>
        <v>#REF!</v>
      </c>
      <c r="AE12" s="148" t="e">
        <f t="shared" si="6"/>
        <v>#REF!</v>
      </c>
      <c r="AF12" s="149" t="e">
        <f t="shared" si="26"/>
        <v>#REF!</v>
      </c>
      <c r="AG12" s="133" t="e">
        <f t="shared" si="7"/>
        <v>#REF!</v>
      </c>
      <c r="AH12" s="143" t="e">
        <f t="shared" si="27"/>
        <v>#REF!</v>
      </c>
      <c r="AI12" s="144" t="e">
        <f t="shared" si="8"/>
        <v>#REF!</v>
      </c>
      <c r="AJ12" s="145" t="e">
        <f t="shared" si="8"/>
        <v>#REF!</v>
      </c>
      <c r="AK12" s="145" t="e">
        <f t="shared" si="8"/>
        <v>#REF!</v>
      </c>
      <c r="AL12" s="145" t="e">
        <f t="shared" si="8"/>
        <v>#REF!</v>
      </c>
      <c r="AM12" s="145" t="e">
        <f t="shared" si="8"/>
        <v>#REF!</v>
      </c>
      <c r="AN12" s="145" t="e">
        <f t="shared" si="8"/>
        <v>#REF!</v>
      </c>
      <c r="AO12" s="148" t="e">
        <f t="shared" si="8"/>
        <v>#REF!</v>
      </c>
      <c r="AP12" s="149" t="e">
        <f t="shared" si="28"/>
        <v>#REF!</v>
      </c>
      <c r="AQ12" s="150" t="e">
        <f t="shared" si="9"/>
        <v>#REF!</v>
      </c>
      <c r="AR12" s="143" t="e">
        <f t="shared" si="29"/>
        <v>#REF!</v>
      </c>
      <c r="AS12" s="144" t="e">
        <f t="shared" si="10"/>
        <v>#REF!</v>
      </c>
      <c r="AT12" s="145" t="e">
        <f t="shared" si="10"/>
        <v>#REF!</v>
      </c>
      <c r="AU12" s="145" t="e">
        <f t="shared" si="10"/>
        <v>#REF!</v>
      </c>
      <c r="AV12" s="145" t="e">
        <f t="shared" si="10"/>
        <v>#REF!</v>
      </c>
      <c r="AW12" s="145" t="e">
        <f t="shared" si="10"/>
        <v>#REF!</v>
      </c>
      <c r="AX12" s="145" t="e">
        <f t="shared" si="10"/>
        <v>#REF!</v>
      </c>
      <c r="AY12" s="148" t="e">
        <f t="shared" si="10"/>
        <v>#REF!</v>
      </c>
      <c r="AZ12" s="149" t="e">
        <f t="shared" si="30"/>
        <v>#REF!</v>
      </c>
      <c r="BA12" s="150" t="e">
        <f t="shared" si="31"/>
        <v>#REF!</v>
      </c>
      <c r="BB12" s="143" t="e">
        <f t="shared" si="32"/>
        <v>#REF!</v>
      </c>
      <c r="BC12" s="144" t="e">
        <f t="shared" si="11"/>
        <v>#REF!</v>
      </c>
      <c r="BD12" s="145" t="e">
        <f t="shared" si="11"/>
        <v>#REF!</v>
      </c>
      <c r="BE12" s="145" t="e">
        <f t="shared" si="11"/>
        <v>#REF!</v>
      </c>
      <c r="BF12" s="145" t="e">
        <f t="shared" si="11"/>
        <v>#REF!</v>
      </c>
      <c r="BG12" s="145" t="e">
        <f t="shared" si="11"/>
        <v>#REF!</v>
      </c>
      <c r="BH12" s="145" t="e">
        <f t="shared" si="11"/>
        <v>#REF!</v>
      </c>
      <c r="BI12" s="148" t="e">
        <f t="shared" si="11"/>
        <v>#REF!</v>
      </c>
      <c r="BJ12" s="16"/>
    </row>
    <row r="13" spans="1:62" s="15" customFormat="1" ht="35.1" customHeight="1">
      <c r="A13" s="135" t="s">
        <v>35</v>
      </c>
      <c r="B13" s="136" t="e">
        <f t="shared" si="12"/>
        <v>#REF!</v>
      </c>
      <c r="C13" s="137" t="e">
        <f t="shared" si="13"/>
        <v>#REF!</v>
      </c>
      <c r="D13" s="138" t="e">
        <f t="shared" si="14"/>
        <v>#REF!</v>
      </c>
      <c r="E13" s="139" t="e">
        <f t="shared" si="15"/>
        <v>#REF!</v>
      </c>
      <c r="F13" s="139" t="e">
        <f t="shared" si="16"/>
        <v>#REF!</v>
      </c>
      <c r="G13" s="139" t="e">
        <f t="shared" si="17"/>
        <v>#REF!</v>
      </c>
      <c r="H13" s="139" t="e">
        <f t="shared" si="18"/>
        <v>#REF!</v>
      </c>
      <c r="I13" s="139" t="e">
        <f t="shared" si="19"/>
        <v>#REF!</v>
      </c>
      <c r="J13" s="140" t="e">
        <f t="shared" si="20"/>
        <v>#REF!</v>
      </c>
      <c r="K13" s="141" t="e">
        <f t="shared" si="21"/>
        <v>#REF!</v>
      </c>
      <c r="L13" s="142" t="e">
        <f t="shared" si="22"/>
        <v>#REF!</v>
      </c>
      <c r="M13" s="126" t="e">
        <f t="shared" si="3"/>
        <v>#REF!</v>
      </c>
      <c r="N13" s="143" t="e">
        <f t="shared" si="23"/>
        <v>#REF!</v>
      </c>
      <c r="O13" s="144" t="e">
        <f t="shared" si="4"/>
        <v>#REF!</v>
      </c>
      <c r="P13" s="145" t="e">
        <f t="shared" si="4"/>
        <v>#REF!</v>
      </c>
      <c r="Q13" s="145" t="e">
        <f t="shared" si="4"/>
        <v>#REF!</v>
      </c>
      <c r="R13" s="145" t="e">
        <f>COUNTIFS(n시군,$A13,n사업단계,R$6,n사업유형,$L$4)</f>
        <v>#REF!</v>
      </c>
      <c r="S13" s="145" t="e">
        <f t="shared" si="4"/>
        <v>#REF!</v>
      </c>
      <c r="T13" s="145" t="e">
        <f t="shared" si="4"/>
        <v>#REF!</v>
      </c>
      <c r="U13" s="146" t="e">
        <f t="shared" si="4"/>
        <v>#REF!</v>
      </c>
      <c r="V13" s="147" t="e">
        <f t="shared" si="24"/>
        <v>#REF!</v>
      </c>
      <c r="W13" s="143" t="e">
        <f t="shared" si="5"/>
        <v>#REF!</v>
      </c>
      <c r="X13" s="143" t="e">
        <f t="shared" si="25"/>
        <v>#REF!</v>
      </c>
      <c r="Y13" s="144" t="e">
        <f t="shared" si="6"/>
        <v>#REF!</v>
      </c>
      <c r="Z13" s="145" t="e">
        <f t="shared" si="6"/>
        <v>#REF!</v>
      </c>
      <c r="AA13" s="145" t="e">
        <f t="shared" si="6"/>
        <v>#REF!</v>
      </c>
      <c r="AB13" s="145" t="e">
        <f t="shared" si="6"/>
        <v>#REF!</v>
      </c>
      <c r="AC13" s="145" t="e">
        <f t="shared" si="6"/>
        <v>#REF!</v>
      </c>
      <c r="AD13" s="145" t="e">
        <f t="shared" si="6"/>
        <v>#REF!</v>
      </c>
      <c r="AE13" s="148" t="e">
        <f t="shared" si="6"/>
        <v>#REF!</v>
      </c>
      <c r="AF13" s="149" t="e">
        <f t="shared" si="26"/>
        <v>#REF!</v>
      </c>
      <c r="AG13" s="133" t="e">
        <f t="shared" si="7"/>
        <v>#REF!</v>
      </c>
      <c r="AH13" s="143" t="e">
        <f t="shared" si="27"/>
        <v>#REF!</v>
      </c>
      <c r="AI13" s="144" t="e">
        <f t="shared" si="8"/>
        <v>#REF!</v>
      </c>
      <c r="AJ13" s="145" t="e">
        <f t="shared" si="8"/>
        <v>#REF!</v>
      </c>
      <c r="AK13" s="145" t="e">
        <f t="shared" si="8"/>
        <v>#REF!</v>
      </c>
      <c r="AL13" s="145" t="e">
        <f t="shared" si="8"/>
        <v>#REF!</v>
      </c>
      <c r="AM13" s="145" t="e">
        <f t="shared" si="8"/>
        <v>#REF!</v>
      </c>
      <c r="AN13" s="145" t="e">
        <f t="shared" si="8"/>
        <v>#REF!</v>
      </c>
      <c r="AO13" s="148" t="e">
        <f t="shared" si="8"/>
        <v>#REF!</v>
      </c>
      <c r="AP13" s="149" t="e">
        <f t="shared" si="28"/>
        <v>#REF!</v>
      </c>
      <c r="AQ13" s="150" t="e">
        <f t="shared" si="9"/>
        <v>#REF!</v>
      </c>
      <c r="AR13" s="143" t="e">
        <f t="shared" si="29"/>
        <v>#REF!</v>
      </c>
      <c r="AS13" s="144" t="e">
        <f t="shared" si="10"/>
        <v>#REF!</v>
      </c>
      <c r="AT13" s="145" t="e">
        <f t="shared" si="10"/>
        <v>#REF!</v>
      </c>
      <c r="AU13" s="145" t="e">
        <f t="shared" si="10"/>
        <v>#REF!</v>
      </c>
      <c r="AV13" s="145" t="e">
        <f t="shared" si="10"/>
        <v>#REF!</v>
      </c>
      <c r="AW13" s="145" t="e">
        <f t="shared" si="10"/>
        <v>#REF!</v>
      </c>
      <c r="AX13" s="145" t="e">
        <f t="shared" si="10"/>
        <v>#REF!</v>
      </c>
      <c r="AY13" s="148" t="e">
        <f t="shared" si="10"/>
        <v>#REF!</v>
      </c>
      <c r="AZ13" s="149" t="e">
        <f t="shared" si="30"/>
        <v>#REF!</v>
      </c>
      <c r="BA13" s="150" t="e">
        <f t="shared" si="31"/>
        <v>#REF!</v>
      </c>
      <c r="BB13" s="143" t="e">
        <f t="shared" si="32"/>
        <v>#REF!</v>
      </c>
      <c r="BC13" s="144" t="e">
        <f t="shared" si="11"/>
        <v>#REF!</v>
      </c>
      <c r="BD13" s="145" t="e">
        <f t="shared" si="11"/>
        <v>#REF!</v>
      </c>
      <c r="BE13" s="145" t="e">
        <f t="shared" si="11"/>
        <v>#REF!</v>
      </c>
      <c r="BF13" s="145" t="e">
        <f t="shared" si="11"/>
        <v>#REF!</v>
      </c>
      <c r="BG13" s="145" t="e">
        <f t="shared" si="11"/>
        <v>#REF!</v>
      </c>
      <c r="BH13" s="145" t="e">
        <f t="shared" si="11"/>
        <v>#REF!</v>
      </c>
      <c r="BI13" s="148" t="e">
        <f t="shared" si="11"/>
        <v>#REF!</v>
      </c>
      <c r="BJ13" s="16"/>
    </row>
    <row r="14" spans="1:62" s="15" customFormat="1" ht="35.1" customHeight="1">
      <c r="A14" s="135" t="s">
        <v>36</v>
      </c>
      <c r="B14" s="136" t="e">
        <f t="shared" si="12"/>
        <v>#REF!</v>
      </c>
      <c r="C14" s="137" t="e">
        <f t="shared" si="13"/>
        <v>#REF!</v>
      </c>
      <c r="D14" s="138" t="e">
        <f t="shared" si="14"/>
        <v>#REF!</v>
      </c>
      <c r="E14" s="139" t="e">
        <f t="shared" si="15"/>
        <v>#REF!</v>
      </c>
      <c r="F14" s="139" t="e">
        <f t="shared" si="16"/>
        <v>#REF!</v>
      </c>
      <c r="G14" s="139" t="e">
        <f t="shared" si="17"/>
        <v>#REF!</v>
      </c>
      <c r="H14" s="139" t="e">
        <f t="shared" si="18"/>
        <v>#REF!</v>
      </c>
      <c r="I14" s="139" t="e">
        <f t="shared" si="19"/>
        <v>#REF!</v>
      </c>
      <c r="J14" s="140" t="e">
        <f t="shared" si="20"/>
        <v>#REF!</v>
      </c>
      <c r="K14" s="141" t="e">
        <f t="shared" si="21"/>
        <v>#REF!</v>
      </c>
      <c r="L14" s="142" t="e">
        <f t="shared" si="22"/>
        <v>#REF!</v>
      </c>
      <c r="M14" s="126" t="e">
        <f t="shared" si="3"/>
        <v>#REF!</v>
      </c>
      <c r="N14" s="143" t="e">
        <f t="shared" si="23"/>
        <v>#REF!</v>
      </c>
      <c r="O14" s="144" t="e">
        <f t="shared" si="4"/>
        <v>#REF!</v>
      </c>
      <c r="P14" s="145" t="e">
        <f t="shared" si="4"/>
        <v>#REF!</v>
      </c>
      <c r="Q14" s="145" t="e">
        <f t="shared" si="4"/>
        <v>#REF!</v>
      </c>
      <c r="R14" s="145" t="e">
        <f t="shared" si="4"/>
        <v>#REF!</v>
      </c>
      <c r="S14" s="145" t="e">
        <f t="shared" si="4"/>
        <v>#REF!</v>
      </c>
      <c r="T14" s="145" t="e">
        <f t="shared" si="4"/>
        <v>#REF!</v>
      </c>
      <c r="U14" s="146" t="e">
        <f t="shared" si="4"/>
        <v>#REF!</v>
      </c>
      <c r="V14" s="147" t="e">
        <f t="shared" si="24"/>
        <v>#REF!</v>
      </c>
      <c r="W14" s="143" t="e">
        <f t="shared" si="5"/>
        <v>#REF!</v>
      </c>
      <c r="X14" s="143" t="e">
        <f t="shared" si="25"/>
        <v>#REF!</v>
      </c>
      <c r="Y14" s="144" t="e">
        <f t="shared" si="6"/>
        <v>#REF!</v>
      </c>
      <c r="Z14" s="145" t="e">
        <f t="shared" si="6"/>
        <v>#REF!</v>
      </c>
      <c r="AA14" s="145" t="e">
        <f t="shared" si="6"/>
        <v>#REF!</v>
      </c>
      <c r="AB14" s="145" t="e">
        <f t="shared" si="6"/>
        <v>#REF!</v>
      </c>
      <c r="AC14" s="145" t="e">
        <f t="shared" si="6"/>
        <v>#REF!</v>
      </c>
      <c r="AD14" s="145" t="e">
        <f t="shared" si="6"/>
        <v>#REF!</v>
      </c>
      <c r="AE14" s="148" t="e">
        <f t="shared" si="6"/>
        <v>#REF!</v>
      </c>
      <c r="AF14" s="149" t="e">
        <f t="shared" si="26"/>
        <v>#REF!</v>
      </c>
      <c r="AG14" s="133" t="e">
        <f t="shared" si="7"/>
        <v>#REF!</v>
      </c>
      <c r="AH14" s="143" t="e">
        <f t="shared" si="27"/>
        <v>#REF!</v>
      </c>
      <c r="AI14" s="144" t="e">
        <f t="shared" si="8"/>
        <v>#REF!</v>
      </c>
      <c r="AJ14" s="145" t="e">
        <f t="shared" si="8"/>
        <v>#REF!</v>
      </c>
      <c r="AK14" s="145" t="e">
        <f t="shared" si="8"/>
        <v>#REF!</v>
      </c>
      <c r="AL14" s="145" t="e">
        <f t="shared" si="8"/>
        <v>#REF!</v>
      </c>
      <c r="AM14" s="145" t="e">
        <f t="shared" si="8"/>
        <v>#REF!</v>
      </c>
      <c r="AN14" s="145" t="e">
        <f t="shared" si="8"/>
        <v>#REF!</v>
      </c>
      <c r="AO14" s="148" t="e">
        <f t="shared" si="8"/>
        <v>#REF!</v>
      </c>
      <c r="AP14" s="149" t="e">
        <f t="shared" si="28"/>
        <v>#REF!</v>
      </c>
      <c r="AQ14" s="150" t="e">
        <f t="shared" si="9"/>
        <v>#REF!</v>
      </c>
      <c r="AR14" s="143" t="e">
        <f t="shared" si="29"/>
        <v>#REF!</v>
      </c>
      <c r="AS14" s="144" t="e">
        <f t="shared" si="10"/>
        <v>#REF!</v>
      </c>
      <c r="AT14" s="145" t="e">
        <f t="shared" si="10"/>
        <v>#REF!</v>
      </c>
      <c r="AU14" s="145" t="e">
        <f t="shared" si="10"/>
        <v>#REF!</v>
      </c>
      <c r="AV14" s="145" t="e">
        <f t="shared" si="10"/>
        <v>#REF!</v>
      </c>
      <c r="AW14" s="145" t="e">
        <f t="shared" si="10"/>
        <v>#REF!</v>
      </c>
      <c r="AX14" s="145" t="e">
        <f t="shared" si="10"/>
        <v>#REF!</v>
      </c>
      <c r="AY14" s="148" t="e">
        <f t="shared" si="10"/>
        <v>#REF!</v>
      </c>
      <c r="AZ14" s="149" t="e">
        <f t="shared" si="30"/>
        <v>#REF!</v>
      </c>
      <c r="BA14" s="150" t="e">
        <f t="shared" si="31"/>
        <v>#REF!</v>
      </c>
      <c r="BB14" s="143" t="e">
        <f t="shared" si="32"/>
        <v>#REF!</v>
      </c>
      <c r="BC14" s="144" t="e">
        <f t="shared" si="11"/>
        <v>#REF!</v>
      </c>
      <c r="BD14" s="145" t="e">
        <f t="shared" si="11"/>
        <v>#REF!</v>
      </c>
      <c r="BE14" s="145" t="e">
        <f t="shared" si="11"/>
        <v>#REF!</v>
      </c>
      <c r="BF14" s="145" t="e">
        <f t="shared" si="11"/>
        <v>#REF!</v>
      </c>
      <c r="BG14" s="145" t="e">
        <f t="shared" si="11"/>
        <v>#REF!</v>
      </c>
      <c r="BH14" s="145" t="e">
        <f t="shared" si="11"/>
        <v>#REF!</v>
      </c>
      <c r="BI14" s="148" t="e">
        <f t="shared" si="11"/>
        <v>#REF!</v>
      </c>
      <c r="BJ14" s="16"/>
    </row>
    <row r="15" spans="1:62" s="15" customFormat="1" ht="35.1" customHeight="1">
      <c r="A15" s="151" t="s">
        <v>59</v>
      </c>
      <c r="B15" s="136" t="e">
        <f t="shared" si="12"/>
        <v>#REF!</v>
      </c>
      <c r="C15" s="137" t="e">
        <f t="shared" si="13"/>
        <v>#REF!</v>
      </c>
      <c r="D15" s="138" t="e">
        <f t="shared" si="14"/>
        <v>#REF!</v>
      </c>
      <c r="E15" s="139" t="e">
        <f t="shared" si="15"/>
        <v>#REF!</v>
      </c>
      <c r="F15" s="139" t="e">
        <f t="shared" si="16"/>
        <v>#REF!</v>
      </c>
      <c r="G15" s="139" t="e">
        <f t="shared" si="17"/>
        <v>#REF!</v>
      </c>
      <c r="H15" s="139" t="e">
        <f t="shared" si="18"/>
        <v>#REF!</v>
      </c>
      <c r="I15" s="139" t="e">
        <f t="shared" si="19"/>
        <v>#REF!</v>
      </c>
      <c r="J15" s="140" t="e">
        <f t="shared" si="20"/>
        <v>#REF!</v>
      </c>
      <c r="K15" s="141" t="e">
        <f t="shared" si="21"/>
        <v>#REF!</v>
      </c>
      <c r="L15" s="142" t="e">
        <f t="shared" si="22"/>
        <v>#REF!</v>
      </c>
      <c r="M15" s="126" t="e">
        <f t="shared" si="3"/>
        <v>#REF!</v>
      </c>
      <c r="N15" s="143" t="e">
        <f t="shared" si="23"/>
        <v>#REF!</v>
      </c>
      <c r="O15" s="144" t="e">
        <f t="shared" si="4"/>
        <v>#REF!</v>
      </c>
      <c r="P15" s="145" t="e">
        <f t="shared" si="4"/>
        <v>#REF!</v>
      </c>
      <c r="Q15" s="145" t="e">
        <f t="shared" si="4"/>
        <v>#REF!</v>
      </c>
      <c r="R15" s="145" t="e">
        <f t="shared" si="4"/>
        <v>#REF!</v>
      </c>
      <c r="S15" s="145" t="e">
        <f t="shared" si="4"/>
        <v>#REF!</v>
      </c>
      <c r="T15" s="145" t="e">
        <f t="shared" si="4"/>
        <v>#REF!</v>
      </c>
      <c r="U15" s="146" t="e">
        <f t="shared" si="4"/>
        <v>#REF!</v>
      </c>
      <c r="V15" s="147" t="e">
        <f t="shared" si="24"/>
        <v>#REF!</v>
      </c>
      <c r="W15" s="143" t="e">
        <f t="shared" si="5"/>
        <v>#REF!</v>
      </c>
      <c r="X15" s="143" t="e">
        <f t="shared" si="25"/>
        <v>#REF!</v>
      </c>
      <c r="Y15" s="144" t="e">
        <f t="shared" si="6"/>
        <v>#REF!</v>
      </c>
      <c r="Z15" s="145" t="e">
        <f t="shared" si="6"/>
        <v>#REF!</v>
      </c>
      <c r="AA15" s="145" t="e">
        <f t="shared" si="6"/>
        <v>#REF!</v>
      </c>
      <c r="AB15" s="145" t="e">
        <f t="shared" si="6"/>
        <v>#REF!</v>
      </c>
      <c r="AC15" s="145" t="e">
        <f t="shared" si="6"/>
        <v>#REF!</v>
      </c>
      <c r="AD15" s="145" t="e">
        <f t="shared" si="6"/>
        <v>#REF!</v>
      </c>
      <c r="AE15" s="148" t="e">
        <f t="shared" si="6"/>
        <v>#REF!</v>
      </c>
      <c r="AF15" s="149" t="e">
        <f t="shared" si="26"/>
        <v>#REF!</v>
      </c>
      <c r="AG15" s="133" t="e">
        <f t="shared" si="7"/>
        <v>#REF!</v>
      </c>
      <c r="AH15" s="143" t="e">
        <f t="shared" si="27"/>
        <v>#REF!</v>
      </c>
      <c r="AI15" s="144" t="e">
        <f t="shared" si="8"/>
        <v>#REF!</v>
      </c>
      <c r="AJ15" s="145" t="e">
        <f t="shared" si="8"/>
        <v>#REF!</v>
      </c>
      <c r="AK15" s="145" t="e">
        <f t="shared" si="8"/>
        <v>#REF!</v>
      </c>
      <c r="AL15" s="145" t="e">
        <f t="shared" si="8"/>
        <v>#REF!</v>
      </c>
      <c r="AM15" s="145" t="e">
        <f t="shared" si="8"/>
        <v>#REF!</v>
      </c>
      <c r="AN15" s="145" t="e">
        <f t="shared" si="8"/>
        <v>#REF!</v>
      </c>
      <c r="AO15" s="148" t="e">
        <f t="shared" si="8"/>
        <v>#REF!</v>
      </c>
      <c r="AP15" s="149" t="e">
        <f t="shared" si="28"/>
        <v>#REF!</v>
      </c>
      <c r="AQ15" s="150" t="e">
        <f t="shared" si="9"/>
        <v>#REF!</v>
      </c>
      <c r="AR15" s="143" t="e">
        <f t="shared" si="29"/>
        <v>#REF!</v>
      </c>
      <c r="AS15" s="144" t="e">
        <f t="shared" si="10"/>
        <v>#REF!</v>
      </c>
      <c r="AT15" s="145" t="e">
        <f t="shared" si="10"/>
        <v>#REF!</v>
      </c>
      <c r="AU15" s="145" t="e">
        <f t="shared" si="10"/>
        <v>#REF!</v>
      </c>
      <c r="AV15" s="145" t="e">
        <f t="shared" si="10"/>
        <v>#REF!</v>
      </c>
      <c r="AW15" s="145" t="e">
        <f t="shared" si="10"/>
        <v>#REF!</v>
      </c>
      <c r="AX15" s="145" t="e">
        <f t="shared" si="10"/>
        <v>#REF!</v>
      </c>
      <c r="AY15" s="148" t="e">
        <f t="shared" si="10"/>
        <v>#REF!</v>
      </c>
      <c r="AZ15" s="149" t="e">
        <f t="shared" si="30"/>
        <v>#REF!</v>
      </c>
      <c r="BA15" s="150" t="e">
        <f t="shared" si="31"/>
        <v>#REF!</v>
      </c>
      <c r="BB15" s="143" t="e">
        <f t="shared" si="32"/>
        <v>#REF!</v>
      </c>
      <c r="BC15" s="144" t="e">
        <f t="shared" si="11"/>
        <v>#REF!</v>
      </c>
      <c r="BD15" s="145" t="e">
        <f t="shared" si="11"/>
        <v>#REF!</v>
      </c>
      <c r="BE15" s="145" t="e">
        <f t="shared" si="11"/>
        <v>#REF!</v>
      </c>
      <c r="BF15" s="145" t="e">
        <f t="shared" si="11"/>
        <v>#REF!</v>
      </c>
      <c r="BG15" s="145" t="e">
        <f t="shared" si="11"/>
        <v>#REF!</v>
      </c>
      <c r="BH15" s="145" t="e">
        <f t="shared" si="11"/>
        <v>#REF!</v>
      </c>
      <c r="BI15" s="148" t="e">
        <f t="shared" si="11"/>
        <v>#REF!</v>
      </c>
      <c r="BJ15" s="16"/>
    </row>
    <row r="16" spans="1:62" s="15" customFormat="1" ht="35.1" customHeight="1">
      <c r="A16" s="152" t="s">
        <v>38</v>
      </c>
      <c r="B16" s="136" t="e">
        <f t="shared" si="12"/>
        <v>#REF!</v>
      </c>
      <c r="C16" s="137" t="e">
        <f t="shared" si="13"/>
        <v>#REF!</v>
      </c>
      <c r="D16" s="138" t="e">
        <f t="shared" si="14"/>
        <v>#REF!</v>
      </c>
      <c r="E16" s="139" t="e">
        <f t="shared" si="15"/>
        <v>#REF!</v>
      </c>
      <c r="F16" s="139" t="e">
        <f t="shared" si="16"/>
        <v>#REF!</v>
      </c>
      <c r="G16" s="139" t="e">
        <f t="shared" si="17"/>
        <v>#REF!</v>
      </c>
      <c r="H16" s="139" t="e">
        <f t="shared" si="18"/>
        <v>#REF!</v>
      </c>
      <c r="I16" s="139" t="e">
        <f t="shared" si="19"/>
        <v>#REF!</v>
      </c>
      <c r="J16" s="140" t="e">
        <f t="shared" si="20"/>
        <v>#REF!</v>
      </c>
      <c r="K16" s="141" t="e">
        <f t="shared" si="21"/>
        <v>#REF!</v>
      </c>
      <c r="L16" s="142" t="e">
        <f t="shared" si="22"/>
        <v>#REF!</v>
      </c>
      <c r="M16" s="126" t="e">
        <f t="shared" si="3"/>
        <v>#REF!</v>
      </c>
      <c r="N16" s="143" t="e">
        <f t="shared" si="23"/>
        <v>#REF!</v>
      </c>
      <c r="O16" s="144" t="e">
        <f t="shared" si="4"/>
        <v>#REF!</v>
      </c>
      <c r="P16" s="145" t="e">
        <f t="shared" si="4"/>
        <v>#REF!</v>
      </c>
      <c r="Q16" s="145" t="e">
        <f t="shared" si="4"/>
        <v>#REF!</v>
      </c>
      <c r="R16" s="145" t="e">
        <f t="shared" si="4"/>
        <v>#REF!</v>
      </c>
      <c r="S16" s="145" t="e">
        <f t="shared" si="4"/>
        <v>#REF!</v>
      </c>
      <c r="T16" s="145" t="e">
        <f t="shared" si="4"/>
        <v>#REF!</v>
      </c>
      <c r="U16" s="146" t="e">
        <f t="shared" si="4"/>
        <v>#REF!</v>
      </c>
      <c r="V16" s="147" t="e">
        <f t="shared" si="24"/>
        <v>#REF!</v>
      </c>
      <c r="W16" s="143" t="e">
        <f t="shared" si="5"/>
        <v>#REF!</v>
      </c>
      <c r="X16" s="143" t="e">
        <f t="shared" si="25"/>
        <v>#REF!</v>
      </c>
      <c r="Y16" s="144" t="e">
        <f t="shared" si="6"/>
        <v>#REF!</v>
      </c>
      <c r="Z16" s="145" t="e">
        <f t="shared" si="6"/>
        <v>#REF!</v>
      </c>
      <c r="AA16" s="145" t="e">
        <f t="shared" si="6"/>
        <v>#REF!</v>
      </c>
      <c r="AB16" s="145" t="e">
        <f t="shared" si="6"/>
        <v>#REF!</v>
      </c>
      <c r="AC16" s="145" t="e">
        <f t="shared" si="6"/>
        <v>#REF!</v>
      </c>
      <c r="AD16" s="145" t="e">
        <f t="shared" si="6"/>
        <v>#REF!</v>
      </c>
      <c r="AE16" s="148" t="e">
        <f t="shared" si="6"/>
        <v>#REF!</v>
      </c>
      <c r="AF16" s="149" t="e">
        <f t="shared" si="26"/>
        <v>#REF!</v>
      </c>
      <c r="AG16" s="133" t="e">
        <f t="shared" si="7"/>
        <v>#REF!</v>
      </c>
      <c r="AH16" s="143" t="e">
        <f t="shared" si="27"/>
        <v>#REF!</v>
      </c>
      <c r="AI16" s="144" t="e">
        <f t="shared" si="8"/>
        <v>#REF!</v>
      </c>
      <c r="AJ16" s="145" t="e">
        <f t="shared" si="8"/>
        <v>#REF!</v>
      </c>
      <c r="AK16" s="145" t="e">
        <f t="shared" si="8"/>
        <v>#REF!</v>
      </c>
      <c r="AL16" s="145" t="e">
        <f t="shared" si="8"/>
        <v>#REF!</v>
      </c>
      <c r="AM16" s="145" t="e">
        <f t="shared" si="8"/>
        <v>#REF!</v>
      </c>
      <c r="AN16" s="145" t="e">
        <f t="shared" si="8"/>
        <v>#REF!</v>
      </c>
      <c r="AO16" s="148" t="e">
        <f t="shared" si="8"/>
        <v>#REF!</v>
      </c>
      <c r="AP16" s="149" t="e">
        <f t="shared" si="28"/>
        <v>#REF!</v>
      </c>
      <c r="AQ16" s="150" t="e">
        <f t="shared" si="9"/>
        <v>#REF!</v>
      </c>
      <c r="AR16" s="143" t="e">
        <f t="shared" si="29"/>
        <v>#REF!</v>
      </c>
      <c r="AS16" s="144" t="e">
        <f t="shared" si="10"/>
        <v>#REF!</v>
      </c>
      <c r="AT16" s="145" t="e">
        <f t="shared" si="10"/>
        <v>#REF!</v>
      </c>
      <c r="AU16" s="145" t="e">
        <f t="shared" si="10"/>
        <v>#REF!</v>
      </c>
      <c r="AV16" s="145" t="e">
        <f t="shared" si="10"/>
        <v>#REF!</v>
      </c>
      <c r="AW16" s="145" t="e">
        <f t="shared" si="10"/>
        <v>#REF!</v>
      </c>
      <c r="AX16" s="145" t="e">
        <f t="shared" si="10"/>
        <v>#REF!</v>
      </c>
      <c r="AY16" s="148" t="e">
        <f t="shared" si="10"/>
        <v>#REF!</v>
      </c>
      <c r="AZ16" s="149" t="e">
        <f t="shared" si="30"/>
        <v>#REF!</v>
      </c>
      <c r="BA16" s="150" t="e">
        <f t="shared" si="31"/>
        <v>#REF!</v>
      </c>
      <c r="BB16" s="143" t="e">
        <f t="shared" si="32"/>
        <v>#REF!</v>
      </c>
      <c r="BC16" s="144" t="e">
        <f t="shared" si="11"/>
        <v>#REF!</v>
      </c>
      <c r="BD16" s="145" t="e">
        <f t="shared" si="11"/>
        <v>#REF!</v>
      </c>
      <c r="BE16" s="145" t="e">
        <f t="shared" si="11"/>
        <v>#REF!</v>
      </c>
      <c r="BF16" s="145" t="e">
        <f t="shared" si="11"/>
        <v>#REF!</v>
      </c>
      <c r="BG16" s="145" t="e">
        <f t="shared" si="11"/>
        <v>#REF!</v>
      </c>
      <c r="BH16" s="145" t="e">
        <f t="shared" si="11"/>
        <v>#REF!</v>
      </c>
      <c r="BI16" s="148" t="e">
        <f t="shared" si="11"/>
        <v>#REF!</v>
      </c>
      <c r="BJ16" s="16"/>
    </row>
    <row r="17" spans="1:62" s="15" customFormat="1" ht="35.1" customHeight="1">
      <c r="A17" s="151" t="s">
        <v>55</v>
      </c>
      <c r="B17" s="136" t="e">
        <f t="shared" si="12"/>
        <v>#REF!</v>
      </c>
      <c r="C17" s="137" t="e">
        <f t="shared" si="13"/>
        <v>#REF!</v>
      </c>
      <c r="D17" s="138" t="e">
        <f t="shared" si="14"/>
        <v>#REF!</v>
      </c>
      <c r="E17" s="139" t="e">
        <f t="shared" si="15"/>
        <v>#REF!</v>
      </c>
      <c r="F17" s="139" t="e">
        <f t="shared" si="16"/>
        <v>#REF!</v>
      </c>
      <c r="G17" s="139" t="e">
        <f t="shared" si="17"/>
        <v>#REF!</v>
      </c>
      <c r="H17" s="139" t="e">
        <f t="shared" si="18"/>
        <v>#REF!</v>
      </c>
      <c r="I17" s="139" t="e">
        <f t="shared" si="19"/>
        <v>#REF!</v>
      </c>
      <c r="J17" s="140" t="e">
        <f t="shared" si="20"/>
        <v>#REF!</v>
      </c>
      <c r="K17" s="141" t="e">
        <f t="shared" si="21"/>
        <v>#REF!</v>
      </c>
      <c r="L17" s="142" t="e">
        <f t="shared" si="22"/>
        <v>#REF!</v>
      </c>
      <c r="M17" s="126" t="e">
        <f t="shared" si="3"/>
        <v>#REF!</v>
      </c>
      <c r="N17" s="143" t="e">
        <f t="shared" si="23"/>
        <v>#REF!</v>
      </c>
      <c r="O17" s="144" t="e">
        <f t="shared" si="4"/>
        <v>#REF!</v>
      </c>
      <c r="P17" s="145" t="e">
        <f t="shared" si="4"/>
        <v>#REF!</v>
      </c>
      <c r="Q17" s="145" t="e">
        <f t="shared" si="4"/>
        <v>#REF!</v>
      </c>
      <c r="R17" s="145" t="e">
        <f t="shared" si="4"/>
        <v>#REF!</v>
      </c>
      <c r="S17" s="145" t="e">
        <f t="shared" si="4"/>
        <v>#REF!</v>
      </c>
      <c r="T17" s="145" t="e">
        <f t="shared" si="4"/>
        <v>#REF!</v>
      </c>
      <c r="U17" s="146" t="e">
        <f t="shared" si="4"/>
        <v>#REF!</v>
      </c>
      <c r="V17" s="147" t="e">
        <f t="shared" si="24"/>
        <v>#REF!</v>
      </c>
      <c r="W17" s="143" t="e">
        <f t="shared" si="5"/>
        <v>#REF!</v>
      </c>
      <c r="X17" s="143" t="e">
        <f t="shared" si="25"/>
        <v>#REF!</v>
      </c>
      <c r="Y17" s="144" t="e">
        <f t="shared" si="6"/>
        <v>#REF!</v>
      </c>
      <c r="Z17" s="145" t="e">
        <f t="shared" si="6"/>
        <v>#REF!</v>
      </c>
      <c r="AA17" s="145" t="e">
        <f t="shared" si="6"/>
        <v>#REF!</v>
      </c>
      <c r="AB17" s="145" t="e">
        <f t="shared" si="6"/>
        <v>#REF!</v>
      </c>
      <c r="AC17" s="145" t="e">
        <f t="shared" si="6"/>
        <v>#REF!</v>
      </c>
      <c r="AD17" s="145" t="e">
        <f t="shared" si="6"/>
        <v>#REF!</v>
      </c>
      <c r="AE17" s="148" t="e">
        <f t="shared" si="6"/>
        <v>#REF!</v>
      </c>
      <c r="AF17" s="149" t="e">
        <f t="shared" si="26"/>
        <v>#REF!</v>
      </c>
      <c r="AG17" s="133" t="e">
        <f t="shared" si="7"/>
        <v>#REF!</v>
      </c>
      <c r="AH17" s="143" t="e">
        <f t="shared" si="27"/>
        <v>#REF!</v>
      </c>
      <c r="AI17" s="144" t="e">
        <f t="shared" si="8"/>
        <v>#REF!</v>
      </c>
      <c r="AJ17" s="145" t="e">
        <f t="shared" si="8"/>
        <v>#REF!</v>
      </c>
      <c r="AK17" s="145" t="e">
        <f t="shared" si="8"/>
        <v>#REF!</v>
      </c>
      <c r="AL17" s="145" t="e">
        <f t="shared" si="8"/>
        <v>#REF!</v>
      </c>
      <c r="AM17" s="145" t="e">
        <f t="shared" si="8"/>
        <v>#REF!</v>
      </c>
      <c r="AN17" s="145" t="e">
        <f t="shared" si="8"/>
        <v>#REF!</v>
      </c>
      <c r="AO17" s="148" t="e">
        <f t="shared" si="8"/>
        <v>#REF!</v>
      </c>
      <c r="AP17" s="149" t="e">
        <f t="shared" si="28"/>
        <v>#REF!</v>
      </c>
      <c r="AQ17" s="150" t="e">
        <f t="shared" si="9"/>
        <v>#REF!</v>
      </c>
      <c r="AR17" s="143" t="e">
        <f t="shared" si="29"/>
        <v>#REF!</v>
      </c>
      <c r="AS17" s="144" t="e">
        <f t="shared" si="10"/>
        <v>#REF!</v>
      </c>
      <c r="AT17" s="145" t="e">
        <f t="shared" si="10"/>
        <v>#REF!</v>
      </c>
      <c r="AU17" s="145" t="e">
        <f t="shared" si="10"/>
        <v>#REF!</v>
      </c>
      <c r="AV17" s="145" t="e">
        <f t="shared" si="10"/>
        <v>#REF!</v>
      </c>
      <c r="AW17" s="145" t="e">
        <f t="shared" si="10"/>
        <v>#REF!</v>
      </c>
      <c r="AX17" s="145" t="e">
        <f t="shared" si="10"/>
        <v>#REF!</v>
      </c>
      <c r="AY17" s="148" t="e">
        <f t="shared" si="10"/>
        <v>#REF!</v>
      </c>
      <c r="AZ17" s="149" t="e">
        <f t="shared" si="30"/>
        <v>#REF!</v>
      </c>
      <c r="BA17" s="150" t="e">
        <f t="shared" si="31"/>
        <v>#REF!</v>
      </c>
      <c r="BB17" s="143" t="e">
        <f t="shared" si="32"/>
        <v>#REF!</v>
      </c>
      <c r="BC17" s="144" t="e">
        <f t="shared" si="11"/>
        <v>#REF!</v>
      </c>
      <c r="BD17" s="145" t="e">
        <f t="shared" si="11"/>
        <v>#REF!</v>
      </c>
      <c r="BE17" s="145" t="e">
        <f t="shared" si="11"/>
        <v>#REF!</v>
      </c>
      <c r="BF17" s="145" t="e">
        <f t="shared" si="11"/>
        <v>#REF!</v>
      </c>
      <c r="BG17" s="145" t="e">
        <f t="shared" si="11"/>
        <v>#REF!</v>
      </c>
      <c r="BH17" s="145" t="e">
        <f t="shared" si="11"/>
        <v>#REF!</v>
      </c>
      <c r="BI17" s="148" t="e">
        <f t="shared" si="11"/>
        <v>#REF!</v>
      </c>
      <c r="BJ17" s="16"/>
    </row>
    <row r="18" spans="1:62" s="15" customFormat="1" ht="35.1" customHeight="1">
      <c r="A18" s="151" t="s">
        <v>48</v>
      </c>
      <c r="B18" s="136" t="e">
        <f t="shared" si="12"/>
        <v>#REF!</v>
      </c>
      <c r="C18" s="137" t="e">
        <f t="shared" si="13"/>
        <v>#REF!</v>
      </c>
      <c r="D18" s="138" t="e">
        <f t="shared" si="14"/>
        <v>#REF!</v>
      </c>
      <c r="E18" s="139" t="e">
        <f t="shared" si="15"/>
        <v>#REF!</v>
      </c>
      <c r="F18" s="139" t="e">
        <f t="shared" si="16"/>
        <v>#REF!</v>
      </c>
      <c r="G18" s="139" t="e">
        <f t="shared" si="17"/>
        <v>#REF!</v>
      </c>
      <c r="H18" s="139" t="e">
        <f t="shared" si="18"/>
        <v>#REF!</v>
      </c>
      <c r="I18" s="139" t="e">
        <f t="shared" si="19"/>
        <v>#REF!</v>
      </c>
      <c r="J18" s="140" t="e">
        <f t="shared" si="20"/>
        <v>#REF!</v>
      </c>
      <c r="K18" s="141" t="e">
        <f t="shared" si="21"/>
        <v>#REF!</v>
      </c>
      <c r="L18" s="142" t="e">
        <f t="shared" si="22"/>
        <v>#REF!</v>
      </c>
      <c r="M18" s="126" t="e">
        <f t="shared" si="3"/>
        <v>#REF!</v>
      </c>
      <c r="N18" s="143" t="e">
        <f t="shared" si="23"/>
        <v>#REF!</v>
      </c>
      <c r="O18" s="144" t="e">
        <f t="shared" ref="O18:U32" si="33">COUNTIFS(n시군,$A18,n사업단계,O$6,n사업유형,$L$4)</f>
        <v>#REF!</v>
      </c>
      <c r="P18" s="145" t="e">
        <f t="shared" si="33"/>
        <v>#REF!</v>
      </c>
      <c r="Q18" s="145" t="e">
        <f t="shared" si="33"/>
        <v>#REF!</v>
      </c>
      <c r="R18" s="145" t="e">
        <f t="shared" si="33"/>
        <v>#REF!</v>
      </c>
      <c r="S18" s="145" t="e">
        <f t="shared" si="33"/>
        <v>#REF!</v>
      </c>
      <c r="T18" s="145" t="e">
        <f t="shared" si="33"/>
        <v>#REF!</v>
      </c>
      <c r="U18" s="146" t="e">
        <f t="shared" si="33"/>
        <v>#REF!</v>
      </c>
      <c r="V18" s="147" t="e">
        <f t="shared" si="24"/>
        <v>#REF!</v>
      </c>
      <c r="W18" s="143" t="e">
        <f t="shared" si="5"/>
        <v>#REF!</v>
      </c>
      <c r="X18" s="143" t="e">
        <f t="shared" si="25"/>
        <v>#REF!</v>
      </c>
      <c r="Y18" s="144" t="e">
        <f t="shared" ref="Y18:AE32" si="34">COUNTIFS(n시군,$A18,n사업단계,Y$6,n사업유형,$V$4)</f>
        <v>#REF!</v>
      </c>
      <c r="Z18" s="145" t="e">
        <f t="shared" si="34"/>
        <v>#REF!</v>
      </c>
      <c r="AA18" s="145" t="e">
        <f t="shared" si="34"/>
        <v>#REF!</v>
      </c>
      <c r="AB18" s="145" t="e">
        <f t="shared" si="34"/>
        <v>#REF!</v>
      </c>
      <c r="AC18" s="145" t="e">
        <f t="shared" si="34"/>
        <v>#REF!</v>
      </c>
      <c r="AD18" s="145" t="e">
        <f t="shared" si="34"/>
        <v>#REF!</v>
      </c>
      <c r="AE18" s="148" t="e">
        <f t="shared" si="34"/>
        <v>#REF!</v>
      </c>
      <c r="AF18" s="149" t="e">
        <f t="shared" si="26"/>
        <v>#REF!</v>
      </c>
      <c r="AG18" s="133" t="e">
        <f t="shared" si="7"/>
        <v>#REF!</v>
      </c>
      <c r="AH18" s="143" t="e">
        <f t="shared" si="27"/>
        <v>#REF!</v>
      </c>
      <c r="AI18" s="144" t="e">
        <f t="shared" ref="AI18:AO32" si="35">COUNTIFS(n시군,$A18,n사업단계,AI$6,n사업유형,$AF$4)</f>
        <v>#REF!</v>
      </c>
      <c r="AJ18" s="145" t="e">
        <f t="shared" si="35"/>
        <v>#REF!</v>
      </c>
      <c r="AK18" s="145" t="e">
        <f t="shared" si="35"/>
        <v>#REF!</v>
      </c>
      <c r="AL18" s="145" t="e">
        <f t="shared" si="35"/>
        <v>#REF!</v>
      </c>
      <c r="AM18" s="145" t="e">
        <f t="shared" si="35"/>
        <v>#REF!</v>
      </c>
      <c r="AN18" s="145" t="e">
        <f t="shared" si="35"/>
        <v>#REF!</v>
      </c>
      <c r="AO18" s="148" t="e">
        <f t="shared" si="35"/>
        <v>#REF!</v>
      </c>
      <c r="AP18" s="149" t="e">
        <f t="shared" si="28"/>
        <v>#REF!</v>
      </c>
      <c r="AQ18" s="150" t="e">
        <f t="shared" si="9"/>
        <v>#REF!</v>
      </c>
      <c r="AR18" s="143" t="e">
        <f t="shared" si="29"/>
        <v>#REF!</v>
      </c>
      <c r="AS18" s="144" t="e">
        <f t="shared" ref="AS18:AY32" si="36">COUNTIFS(n시군,$A18,n사업단계,AS$6,n사업유형,$AP$4)</f>
        <v>#REF!</v>
      </c>
      <c r="AT18" s="145" t="e">
        <f t="shared" si="36"/>
        <v>#REF!</v>
      </c>
      <c r="AU18" s="145" t="e">
        <f t="shared" si="36"/>
        <v>#REF!</v>
      </c>
      <c r="AV18" s="145" t="e">
        <f t="shared" si="36"/>
        <v>#REF!</v>
      </c>
      <c r="AW18" s="145" t="e">
        <f t="shared" si="36"/>
        <v>#REF!</v>
      </c>
      <c r="AX18" s="145" t="e">
        <f t="shared" si="36"/>
        <v>#REF!</v>
      </c>
      <c r="AY18" s="148" t="e">
        <f t="shared" si="36"/>
        <v>#REF!</v>
      </c>
      <c r="AZ18" s="149" t="e">
        <f t="shared" si="30"/>
        <v>#REF!</v>
      </c>
      <c r="BA18" s="150" t="e">
        <f t="shared" si="31"/>
        <v>#REF!</v>
      </c>
      <c r="BB18" s="143" t="e">
        <f t="shared" si="32"/>
        <v>#REF!</v>
      </c>
      <c r="BC18" s="144" t="e">
        <f t="shared" ref="BC18:BI32" si="37">COUNTIFS(n시군,$A18,n사업단계,BC$6,n사업유형,$AZ$4)</f>
        <v>#REF!</v>
      </c>
      <c r="BD18" s="145" t="e">
        <f t="shared" si="37"/>
        <v>#REF!</v>
      </c>
      <c r="BE18" s="145" t="e">
        <f t="shared" si="37"/>
        <v>#REF!</v>
      </c>
      <c r="BF18" s="145" t="e">
        <f t="shared" si="37"/>
        <v>#REF!</v>
      </c>
      <c r="BG18" s="145" t="e">
        <f t="shared" si="37"/>
        <v>#REF!</v>
      </c>
      <c r="BH18" s="145" t="e">
        <f t="shared" si="37"/>
        <v>#REF!</v>
      </c>
      <c r="BI18" s="148" t="e">
        <f t="shared" si="37"/>
        <v>#REF!</v>
      </c>
      <c r="BJ18" s="16"/>
    </row>
    <row r="19" spans="1:62" s="15" customFormat="1" ht="35.1" customHeight="1">
      <c r="A19" s="151" t="s">
        <v>241</v>
      </c>
      <c r="B19" s="136" t="e">
        <f t="shared" ref="B19" si="38">C19+D19</f>
        <v>#REF!</v>
      </c>
      <c r="C19" s="137" t="e">
        <f t="shared" ref="C19" si="39">M19+W19+AG19+AQ19+BA19</f>
        <v>#REF!</v>
      </c>
      <c r="D19" s="138" t="e">
        <f t="shared" ref="D19" si="40">SUM(E19:K19)</f>
        <v>#REF!</v>
      </c>
      <c r="E19" s="139" t="e">
        <f t="shared" ref="E19" si="41">O19+Y19+AI19+AS19+BC19</f>
        <v>#REF!</v>
      </c>
      <c r="F19" s="139" t="e">
        <f t="shared" ref="F19" si="42">P19+Z19+AJ19+AT19+BD19</f>
        <v>#REF!</v>
      </c>
      <c r="G19" s="139" t="e">
        <f t="shared" ref="G19" si="43">Q19+AA19+AK19+AU19+BE19</f>
        <v>#REF!</v>
      </c>
      <c r="H19" s="139" t="e">
        <f t="shared" ref="H19" si="44">R19+AB19+AL19+AV19+BF19</f>
        <v>#REF!</v>
      </c>
      <c r="I19" s="139" t="e">
        <f t="shared" ref="I19" si="45">S19+AC19+AM19+AW19+BG19</f>
        <v>#REF!</v>
      </c>
      <c r="J19" s="140" t="e">
        <f t="shared" ref="J19" si="46">T19+AD19+AN19+AX19+BH19</f>
        <v>#REF!</v>
      </c>
      <c r="K19" s="141" t="e">
        <f t="shared" ref="K19" si="47">U19+AE19+AO19+AY19+BI19</f>
        <v>#REF!</v>
      </c>
      <c r="L19" s="142" t="e">
        <f t="shared" ref="L19" si="48">M19+N19</f>
        <v>#REF!</v>
      </c>
      <c r="M19" s="126" t="e">
        <f t="shared" si="3"/>
        <v>#REF!</v>
      </c>
      <c r="N19" s="143" t="e">
        <f t="shared" si="23"/>
        <v>#REF!</v>
      </c>
      <c r="O19" s="144" t="e">
        <f t="shared" si="33"/>
        <v>#REF!</v>
      </c>
      <c r="P19" s="145" t="e">
        <f t="shared" si="33"/>
        <v>#REF!</v>
      </c>
      <c r="Q19" s="145" t="e">
        <f t="shared" si="33"/>
        <v>#REF!</v>
      </c>
      <c r="R19" s="145" t="e">
        <f>COUNTIFS(n시군,$A19,n사업단계,R$6,n사업유형,$L$4)</f>
        <v>#REF!</v>
      </c>
      <c r="S19" s="145" t="e">
        <f t="shared" si="33"/>
        <v>#REF!</v>
      </c>
      <c r="T19" s="145" t="e">
        <f t="shared" si="33"/>
        <v>#REF!</v>
      </c>
      <c r="U19" s="146" t="e">
        <f t="shared" si="33"/>
        <v>#REF!</v>
      </c>
      <c r="V19" s="147" t="e">
        <f t="shared" ref="V19" si="49">W19+X19</f>
        <v>#REF!</v>
      </c>
      <c r="W19" s="143" t="e">
        <f t="shared" si="5"/>
        <v>#REF!</v>
      </c>
      <c r="X19" s="143" t="e">
        <f t="shared" ref="X19" si="50">SUM(Y19:AE19)</f>
        <v>#REF!</v>
      </c>
      <c r="Y19" s="144" t="e">
        <f t="shared" si="34"/>
        <v>#REF!</v>
      </c>
      <c r="Z19" s="145" t="e">
        <f t="shared" si="34"/>
        <v>#REF!</v>
      </c>
      <c r="AA19" s="145" t="e">
        <f t="shared" si="34"/>
        <v>#REF!</v>
      </c>
      <c r="AB19" s="145" t="e">
        <f t="shared" si="34"/>
        <v>#REF!</v>
      </c>
      <c r="AC19" s="145" t="e">
        <f t="shared" si="34"/>
        <v>#REF!</v>
      </c>
      <c r="AD19" s="145" t="e">
        <f t="shared" si="34"/>
        <v>#REF!</v>
      </c>
      <c r="AE19" s="148" t="e">
        <f t="shared" si="34"/>
        <v>#REF!</v>
      </c>
      <c r="AF19" s="149" t="e">
        <f t="shared" ref="AF19" si="51">AG19+AH19</f>
        <v>#REF!</v>
      </c>
      <c r="AG19" s="133" t="e">
        <f t="shared" si="7"/>
        <v>#REF!</v>
      </c>
      <c r="AH19" s="143" t="e">
        <f t="shared" ref="AH19" si="52">SUM(AI19:AO19)</f>
        <v>#REF!</v>
      </c>
      <c r="AI19" s="144" t="e">
        <f t="shared" si="35"/>
        <v>#REF!</v>
      </c>
      <c r="AJ19" s="145" t="e">
        <f t="shared" si="35"/>
        <v>#REF!</v>
      </c>
      <c r="AK19" s="145" t="e">
        <f t="shared" si="35"/>
        <v>#REF!</v>
      </c>
      <c r="AL19" s="145" t="e">
        <f t="shared" si="35"/>
        <v>#REF!</v>
      </c>
      <c r="AM19" s="145" t="e">
        <f t="shared" si="35"/>
        <v>#REF!</v>
      </c>
      <c r="AN19" s="145" t="e">
        <f t="shared" si="35"/>
        <v>#REF!</v>
      </c>
      <c r="AO19" s="148" t="e">
        <f t="shared" si="35"/>
        <v>#REF!</v>
      </c>
      <c r="AP19" s="149" t="e">
        <f t="shared" ref="AP19" si="53">AQ19+AR19</f>
        <v>#REF!</v>
      </c>
      <c r="AQ19" s="150" t="e">
        <f t="shared" si="9"/>
        <v>#REF!</v>
      </c>
      <c r="AR19" s="143" t="e">
        <f t="shared" ref="AR19" si="54">SUM(AS19:AY19)</f>
        <v>#REF!</v>
      </c>
      <c r="AS19" s="144" t="e">
        <f t="shared" si="36"/>
        <v>#REF!</v>
      </c>
      <c r="AT19" s="145" t="e">
        <f t="shared" si="36"/>
        <v>#REF!</v>
      </c>
      <c r="AU19" s="145" t="e">
        <f t="shared" si="36"/>
        <v>#REF!</v>
      </c>
      <c r="AV19" s="145" t="e">
        <f t="shared" si="36"/>
        <v>#REF!</v>
      </c>
      <c r="AW19" s="145" t="e">
        <f t="shared" si="36"/>
        <v>#REF!</v>
      </c>
      <c r="AX19" s="145" t="e">
        <f t="shared" si="36"/>
        <v>#REF!</v>
      </c>
      <c r="AY19" s="148" t="e">
        <f t="shared" si="36"/>
        <v>#REF!</v>
      </c>
      <c r="AZ19" s="149" t="e">
        <f t="shared" ref="AZ19" si="55">BA19+BB19</f>
        <v>#REF!</v>
      </c>
      <c r="BA19" s="150" t="e">
        <f t="shared" si="31"/>
        <v>#REF!</v>
      </c>
      <c r="BB19" s="143" t="e">
        <f t="shared" si="32"/>
        <v>#REF!</v>
      </c>
      <c r="BC19" s="144" t="e">
        <f t="shared" si="37"/>
        <v>#REF!</v>
      </c>
      <c r="BD19" s="145" t="e">
        <f t="shared" si="37"/>
        <v>#REF!</v>
      </c>
      <c r="BE19" s="145" t="e">
        <f t="shared" si="37"/>
        <v>#REF!</v>
      </c>
      <c r="BF19" s="145" t="e">
        <f t="shared" si="37"/>
        <v>#REF!</v>
      </c>
      <c r="BG19" s="145" t="e">
        <f t="shared" si="37"/>
        <v>#REF!</v>
      </c>
      <c r="BH19" s="145" t="e">
        <f t="shared" si="37"/>
        <v>#REF!</v>
      </c>
      <c r="BI19" s="148" t="e">
        <f t="shared" si="37"/>
        <v>#REF!</v>
      </c>
      <c r="BJ19" s="16"/>
    </row>
    <row r="20" spans="1:62" s="15" customFormat="1" ht="35.1" customHeight="1">
      <c r="A20" s="151" t="s">
        <v>51</v>
      </c>
      <c r="B20" s="136" t="e">
        <f t="shared" si="12"/>
        <v>#REF!</v>
      </c>
      <c r="C20" s="137" t="e">
        <f t="shared" si="13"/>
        <v>#REF!</v>
      </c>
      <c r="D20" s="138" t="e">
        <f t="shared" si="14"/>
        <v>#REF!</v>
      </c>
      <c r="E20" s="139" t="e">
        <f t="shared" si="15"/>
        <v>#REF!</v>
      </c>
      <c r="F20" s="139" t="e">
        <f t="shared" si="16"/>
        <v>#REF!</v>
      </c>
      <c r="G20" s="139" t="e">
        <f t="shared" si="17"/>
        <v>#REF!</v>
      </c>
      <c r="H20" s="139" t="e">
        <f t="shared" si="18"/>
        <v>#REF!</v>
      </c>
      <c r="I20" s="139" t="e">
        <f t="shared" si="19"/>
        <v>#REF!</v>
      </c>
      <c r="J20" s="140" t="e">
        <f t="shared" si="20"/>
        <v>#REF!</v>
      </c>
      <c r="K20" s="141" t="e">
        <f t="shared" si="21"/>
        <v>#REF!</v>
      </c>
      <c r="L20" s="142" t="e">
        <f t="shared" si="22"/>
        <v>#REF!</v>
      </c>
      <c r="M20" s="126" t="e">
        <f t="shared" si="3"/>
        <v>#REF!</v>
      </c>
      <c r="N20" s="143" t="e">
        <f t="shared" si="23"/>
        <v>#REF!</v>
      </c>
      <c r="O20" s="144" t="e">
        <f t="shared" si="33"/>
        <v>#REF!</v>
      </c>
      <c r="P20" s="145" t="e">
        <f t="shared" si="33"/>
        <v>#REF!</v>
      </c>
      <c r="Q20" s="145" t="e">
        <f t="shared" si="33"/>
        <v>#REF!</v>
      </c>
      <c r="R20" s="145" t="e">
        <f t="shared" si="33"/>
        <v>#REF!</v>
      </c>
      <c r="S20" s="145" t="e">
        <f t="shared" si="33"/>
        <v>#REF!</v>
      </c>
      <c r="T20" s="145" t="e">
        <f t="shared" si="33"/>
        <v>#REF!</v>
      </c>
      <c r="U20" s="146" t="e">
        <f t="shared" si="33"/>
        <v>#REF!</v>
      </c>
      <c r="V20" s="147" t="e">
        <f t="shared" si="24"/>
        <v>#REF!</v>
      </c>
      <c r="W20" s="143" t="e">
        <f t="shared" si="5"/>
        <v>#REF!</v>
      </c>
      <c r="X20" s="143" t="e">
        <f t="shared" si="25"/>
        <v>#REF!</v>
      </c>
      <c r="Y20" s="144" t="e">
        <f t="shared" si="34"/>
        <v>#REF!</v>
      </c>
      <c r="Z20" s="145" t="e">
        <f t="shared" si="34"/>
        <v>#REF!</v>
      </c>
      <c r="AA20" s="145" t="e">
        <f t="shared" si="34"/>
        <v>#REF!</v>
      </c>
      <c r="AB20" s="145" t="e">
        <f t="shared" si="34"/>
        <v>#REF!</v>
      </c>
      <c r="AC20" s="145" t="e">
        <f t="shared" si="34"/>
        <v>#REF!</v>
      </c>
      <c r="AD20" s="145" t="e">
        <f t="shared" si="34"/>
        <v>#REF!</v>
      </c>
      <c r="AE20" s="148" t="e">
        <f t="shared" si="34"/>
        <v>#REF!</v>
      </c>
      <c r="AF20" s="149" t="e">
        <f t="shared" si="26"/>
        <v>#REF!</v>
      </c>
      <c r="AG20" s="133" t="e">
        <f t="shared" si="7"/>
        <v>#REF!</v>
      </c>
      <c r="AH20" s="143" t="e">
        <f t="shared" si="27"/>
        <v>#REF!</v>
      </c>
      <c r="AI20" s="144" t="e">
        <f t="shared" si="35"/>
        <v>#REF!</v>
      </c>
      <c r="AJ20" s="145" t="e">
        <f t="shared" si="35"/>
        <v>#REF!</v>
      </c>
      <c r="AK20" s="145" t="e">
        <f t="shared" si="35"/>
        <v>#REF!</v>
      </c>
      <c r="AL20" s="145" t="e">
        <f t="shared" si="35"/>
        <v>#REF!</v>
      </c>
      <c r="AM20" s="145" t="e">
        <f t="shared" si="35"/>
        <v>#REF!</v>
      </c>
      <c r="AN20" s="145" t="e">
        <f t="shared" si="35"/>
        <v>#REF!</v>
      </c>
      <c r="AO20" s="148" t="e">
        <f t="shared" si="35"/>
        <v>#REF!</v>
      </c>
      <c r="AP20" s="149" t="e">
        <f t="shared" si="28"/>
        <v>#REF!</v>
      </c>
      <c r="AQ20" s="150" t="e">
        <f t="shared" si="9"/>
        <v>#REF!</v>
      </c>
      <c r="AR20" s="143" t="e">
        <f t="shared" si="29"/>
        <v>#REF!</v>
      </c>
      <c r="AS20" s="144" t="e">
        <f t="shared" si="36"/>
        <v>#REF!</v>
      </c>
      <c r="AT20" s="145" t="e">
        <f t="shared" si="36"/>
        <v>#REF!</v>
      </c>
      <c r="AU20" s="145" t="e">
        <f t="shared" si="36"/>
        <v>#REF!</v>
      </c>
      <c r="AV20" s="145" t="e">
        <f t="shared" si="36"/>
        <v>#REF!</v>
      </c>
      <c r="AW20" s="145" t="e">
        <f t="shared" si="36"/>
        <v>#REF!</v>
      </c>
      <c r="AX20" s="145" t="e">
        <f t="shared" si="36"/>
        <v>#REF!</v>
      </c>
      <c r="AY20" s="148" t="e">
        <f t="shared" si="36"/>
        <v>#REF!</v>
      </c>
      <c r="AZ20" s="149" t="e">
        <f t="shared" si="30"/>
        <v>#REF!</v>
      </c>
      <c r="BA20" s="150" t="e">
        <f t="shared" si="31"/>
        <v>#REF!</v>
      </c>
      <c r="BB20" s="143" t="e">
        <f t="shared" si="32"/>
        <v>#REF!</v>
      </c>
      <c r="BC20" s="144" t="e">
        <f t="shared" si="37"/>
        <v>#REF!</v>
      </c>
      <c r="BD20" s="145" t="e">
        <f t="shared" si="37"/>
        <v>#REF!</v>
      </c>
      <c r="BE20" s="145" t="e">
        <f t="shared" si="37"/>
        <v>#REF!</v>
      </c>
      <c r="BF20" s="145" t="e">
        <f t="shared" si="37"/>
        <v>#REF!</v>
      </c>
      <c r="BG20" s="145" t="e">
        <f t="shared" si="37"/>
        <v>#REF!</v>
      </c>
      <c r="BH20" s="145" t="e">
        <f t="shared" si="37"/>
        <v>#REF!</v>
      </c>
      <c r="BI20" s="148" t="e">
        <f t="shared" si="37"/>
        <v>#REF!</v>
      </c>
      <c r="BJ20" s="19"/>
    </row>
    <row r="21" spans="1:62" s="15" customFormat="1" ht="35.1" customHeight="1">
      <c r="A21" s="151" t="s">
        <v>49</v>
      </c>
      <c r="B21" s="136" t="e">
        <f t="shared" si="12"/>
        <v>#REF!</v>
      </c>
      <c r="C21" s="137" t="e">
        <f t="shared" si="13"/>
        <v>#REF!</v>
      </c>
      <c r="D21" s="138" t="e">
        <f t="shared" si="14"/>
        <v>#REF!</v>
      </c>
      <c r="E21" s="139" t="e">
        <f t="shared" si="15"/>
        <v>#REF!</v>
      </c>
      <c r="F21" s="139" t="e">
        <f t="shared" si="16"/>
        <v>#REF!</v>
      </c>
      <c r="G21" s="139" t="e">
        <f t="shared" si="17"/>
        <v>#REF!</v>
      </c>
      <c r="H21" s="139" t="e">
        <f t="shared" si="18"/>
        <v>#REF!</v>
      </c>
      <c r="I21" s="139" t="e">
        <f t="shared" si="19"/>
        <v>#REF!</v>
      </c>
      <c r="J21" s="140" t="e">
        <f t="shared" si="20"/>
        <v>#REF!</v>
      </c>
      <c r="K21" s="141" t="e">
        <f t="shared" si="21"/>
        <v>#REF!</v>
      </c>
      <c r="L21" s="142" t="e">
        <f t="shared" si="22"/>
        <v>#REF!</v>
      </c>
      <c r="M21" s="126" t="e">
        <f t="shared" si="3"/>
        <v>#REF!</v>
      </c>
      <c r="N21" s="143" t="e">
        <f t="shared" si="23"/>
        <v>#REF!</v>
      </c>
      <c r="O21" s="144" t="e">
        <f t="shared" si="33"/>
        <v>#REF!</v>
      </c>
      <c r="P21" s="145" t="e">
        <f t="shared" si="33"/>
        <v>#REF!</v>
      </c>
      <c r="Q21" s="145" t="e">
        <f t="shared" si="33"/>
        <v>#REF!</v>
      </c>
      <c r="R21" s="145" t="e">
        <f t="shared" si="33"/>
        <v>#REF!</v>
      </c>
      <c r="S21" s="145" t="e">
        <f t="shared" si="33"/>
        <v>#REF!</v>
      </c>
      <c r="T21" s="145" t="e">
        <f t="shared" si="33"/>
        <v>#REF!</v>
      </c>
      <c r="U21" s="146" t="e">
        <f t="shared" si="33"/>
        <v>#REF!</v>
      </c>
      <c r="V21" s="147" t="e">
        <f t="shared" si="24"/>
        <v>#REF!</v>
      </c>
      <c r="W21" s="143" t="e">
        <f t="shared" si="5"/>
        <v>#REF!</v>
      </c>
      <c r="X21" s="143" t="e">
        <f t="shared" si="25"/>
        <v>#REF!</v>
      </c>
      <c r="Y21" s="144" t="e">
        <f t="shared" si="34"/>
        <v>#REF!</v>
      </c>
      <c r="Z21" s="145" t="e">
        <f t="shared" si="34"/>
        <v>#REF!</v>
      </c>
      <c r="AA21" s="145" t="e">
        <f t="shared" si="34"/>
        <v>#REF!</v>
      </c>
      <c r="AB21" s="145" t="e">
        <f t="shared" si="34"/>
        <v>#REF!</v>
      </c>
      <c r="AC21" s="145" t="e">
        <f t="shared" si="34"/>
        <v>#REF!</v>
      </c>
      <c r="AD21" s="145" t="e">
        <f t="shared" si="34"/>
        <v>#REF!</v>
      </c>
      <c r="AE21" s="148" t="e">
        <f t="shared" si="34"/>
        <v>#REF!</v>
      </c>
      <c r="AF21" s="149" t="e">
        <f t="shared" si="26"/>
        <v>#REF!</v>
      </c>
      <c r="AG21" s="133" t="e">
        <f t="shared" si="7"/>
        <v>#REF!</v>
      </c>
      <c r="AH21" s="143" t="e">
        <f t="shared" si="27"/>
        <v>#REF!</v>
      </c>
      <c r="AI21" s="144" t="e">
        <f t="shared" si="35"/>
        <v>#REF!</v>
      </c>
      <c r="AJ21" s="145" t="e">
        <f t="shared" si="35"/>
        <v>#REF!</v>
      </c>
      <c r="AK21" s="145" t="e">
        <f t="shared" si="35"/>
        <v>#REF!</v>
      </c>
      <c r="AL21" s="145" t="e">
        <f t="shared" si="35"/>
        <v>#REF!</v>
      </c>
      <c r="AM21" s="145" t="e">
        <f t="shared" si="35"/>
        <v>#REF!</v>
      </c>
      <c r="AN21" s="145" t="e">
        <f t="shared" si="35"/>
        <v>#REF!</v>
      </c>
      <c r="AO21" s="148" t="e">
        <f t="shared" si="35"/>
        <v>#REF!</v>
      </c>
      <c r="AP21" s="149" t="e">
        <f t="shared" si="28"/>
        <v>#REF!</v>
      </c>
      <c r="AQ21" s="150" t="e">
        <f t="shared" si="9"/>
        <v>#REF!</v>
      </c>
      <c r="AR21" s="143" t="e">
        <f t="shared" si="29"/>
        <v>#REF!</v>
      </c>
      <c r="AS21" s="144" t="e">
        <f t="shared" si="36"/>
        <v>#REF!</v>
      </c>
      <c r="AT21" s="145" t="e">
        <f t="shared" si="36"/>
        <v>#REF!</v>
      </c>
      <c r="AU21" s="145" t="e">
        <f t="shared" si="36"/>
        <v>#REF!</v>
      </c>
      <c r="AV21" s="145" t="e">
        <f t="shared" si="36"/>
        <v>#REF!</v>
      </c>
      <c r="AW21" s="145" t="e">
        <f t="shared" si="36"/>
        <v>#REF!</v>
      </c>
      <c r="AX21" s="145" t="e">
        <f t="shared" si="36"/>
        <v>#REF!</v>
      </c>
      <c r="AY21" s="148" t="e">
        <f t="shared" si="36"/>
        <v>#REF!</v>
      </c>
      <c r="AZ21" s="149" t="e">
        <f t="shared" si="30"/>
        <v>#REF!</v>
      </c>
      <c r="BA21" s="150" t="e">
        <f t="shared" si="31"/>
        <v>#REF!</v>
      </c>
      <c r="BB21" s="143" t="e">
        <f t="shared" si="32"/>
        <v>#REF!</v>
      </c>
      <c r="BC21" s="144" t="e">
        <f t="shared" si="37"/>
        <v>#REF!</v>
      </c>
      <c r="BD21" s="145" t="e">
        <f t="shared" si="37"/>
        <v>#REF!</v>
      </c>
      <c r="BE21" s="145" t="e">
        <f t="shared" si="37"/>
        <v>#REF!</v>
      </c>
      <c r="BF21" s="145" t="e">
        <f t="shared" si="37"/>
        <v>#REF!</v>
      </c>
      <c r="BG21" s="145" t="e">
        <f t="shared" si="37"/>
        <v>#REF!</v>
      </c>
      <c r="BH21" s="145" t="e">
        <f t="shared" si="37"/>
        <v>#REF!</v>
      </c>
      <c r="BI21" s="148" t="e">
        <f t="shared" si="37"/>
        <v>#REF!</v>
      </c>
      <c r="BJ21" s="16"/>
    </row>
    <row r="22" spans="1:62" s="15" customFormat="1" ht="35.1" customHeight="1">
      <c r="A22" s="151" t="s">
        <v>50</v>
      </c>
      <c r="B22" s="136" t="e">
        <f t="shared" si="12"/>
        <v>#REF!</v>
      </c>
      <c r="C22" s="137" t="e">
        <f t="shared" si="13"/>
        <v>#REF!</v>
      </c>
      <c r="D22" s="138" t="e">
        <f t="shared" si="14"/>
        <v>#REF!</v>
      </c>
      <c r="E22" s="139" t="e">
        <f t="shared" si="15"/>
        <v>#REF!</v>
      </c>
      <c r="F22" s="139" t="e">
        <f t="shared" si="16"/>
        <v>#REF!</v>
      </c>
      <c r="G22" s="139" t="e">
        <f t="shared" si="17"/>
        <v>#REF!</v>
      </c>
      <c r="H22" s="139" t="e">
        <f t="shared" si="18"/>
        <v>#REF!</v>
      </c>
      <c r="I22" s="139" t="e">
        <f t="shared" si="19"/>
        <v>#REF!</v>
      </c>
      <c r="J22" s="140" t="e">
        <f t="shared" si="20"/>
        <v>#REF!</v>
      </c>
      <c r="K22" s="141" t="e">
        <f t="shared" si="21"/>
        <v>#REF!</v>
      </c>
      <c r="L22" s="142" t="e">
        <f t="shared" si="22"/>
        <v>#REF!</v>
      </c>
      <c r="M22" s="126" t="e">
        <f t="shared" si="3"/>
        <v>#REF!</v>
      </c>
      <c r="N22" s="143" t="e">
        <f t="shared" si="23"/>
        <v>#REF!</v>
      </c>
      <c r="O22" s="144" t="e">
        <f t="shared" si="33"/>
        <v>#REF!</v>
      </c>
      <c r="P22" s="145" t="e">
        <f t="shared" si="33"/>
        <v>#REF!</v>
      </c>
      <c r="Q22" s="145" t="e">
        <f t="shared" si="33"/>
        <v>#REF!</v>
      </c>
      <c r="R22" s="145" t="e">
        <f t="shared" si="33"/>
        <v>#REF!</v>
      </c>
      <c r="S22" s="145" t="e">
        <f t="shared" si="33"/>
        <v>#REF!</v>
      </c>
      <c r="T22" s="145" t="e">
        <f t="shared" si="33"/>
        <v>#REF!</v>
      </c>
      <c r="U22" s="146" t="e">
        <f t="shared" si="33"/>
        <v>#REF!</v>
      </c>
      <c r="V22" s="147" t="e">
        <f t="shared" si="24"/>
        <v>#REF!</v>
      </c>
      <c r="W22" s="143" t="e">
        <f t="shared" si="5"/>
        <v>#REF!</v>
      </c>
      <c r="X22" s="143" t="e">
        <f t="shared" si="25"/>
        <v>#REF!</v>
      </c>
      <c r="Y22" s="144" t="e">
        <f t="shared" si="34"/>
        <v>#REF!</v>
      </c>
      <c r="Z22" s="145" t="e">
        <f t="shared" si="34"/>
        <v>#REF!</v>
      </c>
      <c r="AA22" s="145" t="e">
        <f t="shared" si="34"/>
        <v>#REF!</v>
      </c>
      <c r="AB22" s="145" t="e">
        <f t="shared" si="34"/>
        <v>#REF!</v>
      </c>
      <c r="AC22" s="145" t="e">
        <f t="shared" si="34"/>
        <v>#REF!</v>
      </c>
      <c r="AD22" s="145" t="e">
        <f t="shared" si="34"/>
        <v>#REF!</v>
      </c>
      <c r="AE22" s="148" t="e">
        <f t="shared" si="34"/>
        <v>#REF!</v>
      </c>
      <c r="AF22" s="149" t="e">
        <f t="shared" si="26"/>
        <v>#REF!</v>
      </c>
      <c r="AG22" s="133" t="e">
        <f t="shared" si="7"/>
        <v>#REF!</v>
      </c>
      <c r="AH22" s="143" t="e">
        <f t="shared" si="27"/>
        <v>#REF!</v>
      </c>
      <c r="AI22" s="144" t="e">
        <f t="shared" si="35"/>
        <v>#REF!</v>
      </c>
      <c r="AJ22" s="145" t="e">
        <f t="shared" si="35"/>
        <v>#REF!</v>
      </c>
      <c r="AK22" s="145" t="e">
        <f t="shared" si="35"/>
        <v>#REF!</v>
      </c>
      <c r="AL22" s="145" t="e">
        <f t="shared" si="35"/>
        <v>#REF!</v>
      </c>
      <c r="AM22" s="145" t="e">
        <f t="shared" si="35"/>
        <v>#REF!</v>
      </c>
      <c r="AN22" s="145" t="e">
        <f t="shared" si="35"/>
        <v>#REF!</v>
      </c>
      <c r="AO22" s="148" t="e">
        <f t="shared" si="35"/>
        <v>#REF!</v>
      </c>
      <c r="AP22" s="149" t="e">
        <f t="shared" si="28"/>
        <v>#REF!</v>
      </c>
      <c r="AQ22" s="150" t="e">
        <f t="shared" si="9"/>
        <v>#REF!</v>
      </c>
      <c r="AR22" s="143" t="e">
        <f t="shared" si="29"/>
        <v>#REF!</v>
      </c>
      <c r="AS22" s="144" t="e">
        <f t="shared" si="36"/>
        <v>#REF!</v>
      </c>
      <c r="AT22" s="145" t="e">
        <f t="shared" si="36"/>
        <v>#REF!</v>
      </c>
      <c r="AU22" s="145" t="e">
        <f t="shared" si="36"/>
        <v>#REF!</v>
      </c>
      <c r="AV22" s="145" t="e">
        <f t="shared" si="36"/>
        <v>#REF!</v>
      </c>
      <c r="AW22" s="145" t="e">
        <f t="shared" si="36"/>
        <v>#REF!</v>
      </c>
      <c r="AX22" s="145" t="e">
        <f t="shared" si="36"/>
        <v>#REF!</v>
      </c>
      <c r="AY22" s="148" t="e">
        <f t="shared" si="36"/>
        <v>#REF!</v>
      </c>
      <c r="AZ22" s="149" t="e">
        <f t="shared" si="30"/>
        <v>#REF!</v>
      </c>
      <c r="BA22" s="150" t="e">
        <f t="shared" si="31"/>
        <v>#REF!</v>
      </c>
      <c r="BB22" s="143" t="e">
        <f t="shared" si="32"/>
        <v>#REF!</v>
      </c>
      <c r="BC22" s="144" t="e">
        <f t="shared" si="37"/>
        <v>#REF!</v>
      </c>
      <c r="BD22" s="145" t="e">
        <f t="shared" si="37"/>
        <v>#REF!</v>
      </c>
      <c r="BE22" s="145" t="e">
        <f t="shared" si="37"/>
        <v>#REF!</v>
      </c>
      <c r="BF22" s="145" t="e">
        <f t="shared" si="37"/>
        <v>#REF!</v>
      </c>
      <c r="BG22" s="145" t="e">
        <f t="shared" si="37"/>
        <v>#REF!</v>
      </c>
      <c r="BH22" s="145" t="e">
        <f t="shared" si="37"/>
        <v>#REF!</v>
      </c>
      <c r="BI22" s="148" t="e">
        <f t="shared" si="37"/>
        <v>#REF!</v>
      </c>
      <c r="BJ22" s="20"/>
    </row>
    <row r="23" spans="1:62" s="15" customFormat="1" ht="35.1" customHeight="1">
      <c r="A23" s="152" t="s">
        <v>39</v>
      </c>
      <c r="B23" s="136" t="e">
        <f t="shared" si="12"/>
        <v>#REF!</v>
      </c>
      <c r="C23" s="137" t="e">
        <f t="shared" si="13"/>
        <v>#REF!</v>
      </c>
      <c r="D23" s="138" t="e">
        <f t="shared" si="14"/>
        <v>#REF!</v>
      </c>
      <c r="E23" s="139" t="e">
        <f t="shared" si="15"/>
        <v>#REF!</v>
      </c>
      <c r="F23" s="139" t="e">
        <f t="shared" si="16"/>
        <v>#REF!</v>
      </c>
      <c r="G23" s="139" t="e">
        <f t="shared" si="17"/>
        <v>#REF!</v>
      </c>
      <c r="H23" s="139" t="e">
        <f t="shared" si="18"/>
        <v>#REF!</v>
      </c>
      <c r="I23" s="139" t="e">
        <f t="shared" si="19"/>
        <v>#REF!</v>
      </c>
      <c r="J23" s="140" t="e">
        <f t="shared" si="20"/>
        <v>#REF!</v>
      </c>
      <c r="K23" s="141" t="e">
        <f t="shared" si="21"/>
        <v>#REF!</v>
      </c>
      <c r="L23" s="142" t="e">
        <f t="shared" si="22"/>
        <v>#REF!</v>
      </c>
      <c r="M23" s="126" t="e">
        <f t="shared" si="3"/>
        <v>#REF!</v>
      </c>
      <c r="N23" s="143" t="e">
        <f t="shared" si="23"/>
        <v>#REF!</v>
      </c>
      <c r="O23" s="144" t="e">
        <f t="shared" si="33"/>
        <v>#REF!</v>
      </c>
      <c r="P23" s="145" t="e">
        <f t="shared" si="33"/>
        <v>#REF!</v>
      </c>
      <c r="Q23" s="145" t="e">
        <f t="shared" si="33"/>
        <v>#REF!</v>
      </c>
      <c r="R23" s="145" t="e">
        <f t="shared" si="33"/>
        <v>#REF!</v>
      </c>
      <c r="S23" s="145" t="e">
        <f t="shared" si="33"/>
        <v>#REF!</v>
      </c>
      <c r="T23" s="145" t="e">
        <f t="shared" si="33"/>
        <v>#REF!</v>
      </c>
      <c r="U23" s="146" t="e">
        <f t="shared" si="33"/>
        <v>#REF!</v>
      </c>
      <c r="V23" s="147" t="e">
        <f t="shared" si="24"/>
        <v>#REF!</v>
      </c>
      <c r="W23" s="143" t="e">
        <f t="shared" si="5"/>
        <v>#REF!</v>
      </c>
      <c r="X23" s="143" t="e">
        <f t="shared" si="25"/>
        <v>#REF!</v>
      </c>
      <c r="Y23" s="144" t="e">
        <f t="shared" si="34"/>
        <v>#REF!</v>
      </c>
      <c r="Z23" s="145" t="e">
        <f t="shared" si="34"/>
        <v>#REF!</v>
      </c>
      <c r="AA23" s="145" t="e">
        <f t="shared" si="34"/>
        <v>#REF!</v>
      </c>
      <c r="AB23" s="145" t="e">
        <f t="shared" si="34"/>
        <v>#REF!</v>
      </c>
      <c r="AC23" s="145" t="e">
        <f t="shared" si="34"/>
        <v>#REF!</v>
      </c>
      <c r="AD23" s="145" t="e">
        <f t="shared" si="34"/>
        <v>#REF!</v>
      </c>
      <c r="AE23" s="148" t="e">
        <f t="shared" si="34"/>
        <v>#REF!</v>
      </c>
      <c r="AF23" s="149" t="e">
        <f t="shared" si="26"/>
        <v>#REF!</v>
      </c>
      <c r="AG23" s="133" t="e">
        <f t="shared" si="7"/>
        <v>#REF!</v>
      </c>
      <c r="AH23" s="143" t="e">
        <f t="shared" si="27"/>
        <v>#REF!</v>
      </c>
      <c r="AI23" s="144" t="e">
        <f t="shared" si="35"/>
        <v>#REF!</v>
      </c>
      <c r="AJ23" s="145" t="e">
        <f t="shared" si="35"/>
        <v>#REF!</v>
      </c>
      <c r="AK23" s="145" t="e">
        <f t="shared" si="35"/>
        <v>#REF!</v>
      </c>
      <c r="AL23" s="145" t="e">
        <f t="shared" si="35"/>
        <v>#REF!</v>
      </c>
      <c r="AM23" s="145" t="e">
        <f t="shared" si="35"/>
        <v>#REF!</v>
      </c>
      <c r="AN23" s="145" t="e">
        <f t="shared" si="35"/>
        <v>#REF!</v>
      </c>
      <c r="AO23" s="148" t="e">
        <f t="shared" si="35"/>
        <v>#REF!</v>
      </c>
      <c r="AP23" s="149" t="e">
        <f t="shared" si="28"/>
        <v>#REF!</v>
      </c>
      <c r="AQ23" s="150" t="e">
        <f t="shared" si="9"/>
        <v>#REF!</v>
      </c>
      <c r="AR23" s="143" t="e">
        <f t="shared" si="29"/>
        <v>#REF!</v>
      </c>
      <c r="AS23" s="144" t="e">
        <f t="shared" si="36"/>
        <v>#REF!</v>
      </c>
      <c r="AT23" s="145" t="e">
        <f t="shared" si="36"/>
        <v>#REF!</v>
      </c>
      <c r="AU23" s="145" t="e">
        <f t="shared" si="36"/>
        <v>#REF!</v>
      </c>
      <c r="AV23" s="145" t="e">
        <f t="shared" si="36"/>
        <v>#REF!</v>
      </c>
      <c r="AW23" s="145" t="e">
        <f t="shared" si="36"/>
        <v>#REF!</v>
      </c>
      <c r="AX23" s="145" t="e">
        <f t="shared" si="36"/>
        <v>#REF!</v>
      </c>
      <c r="AY23" s="148" t="e">
        <f t="shared" si="36"/>
        <v>#REF!</v>
      </c>
      <c r="AZ23" s="149" t="e">
        <f t="shared" si="30"/>
        <v>#REF!</v>
      </c>
      <c r="BA23" s="150" t="e">
        <f t="shared" si="31"/>
        <v>#REF!</v>
      </c>
      <c r="BB23" s="143" t="e">
        <f t="shared" si="32"/>
        <v>#REF!</v>
      </c>
      <c r="BC23" s="144" t="e">
        <f t="shared" si="37"/>
        <v>#REF!</v>
      </c>
      <c r="BD23" s="145" t="e">
        <f t="shared" si="37"/>
        <v>#REF!</v>
      </c>
      <c r="BE23" s="145" t="e">
        <f t="shared" si="37"/>
        <v>#REF!</v>
      </c>
      <c r="BF23" s="145" t="e">
        <f t="shared" si="37"/>
        <v>#REF!</v>
      </c>
      <c r="BG23" s="145" t="e">
        <f t="shared" si="37"/>
        <v>#REF!</v>
      </c>
      <c r="BH23" s="145" t="e">
        <f t="shared" si="37"/>
        <v>#REF!</v>
      </c>
      <c r="BI23" s="148" t="e">
        <f t="shared" si="37"/>
        <v>#REF!</v>
      </c>
      <c r="BJ23" s="20"/>
    </row>
    <row r="24" spans="1:62" s="15" customFormat="1" ht="35.1" customHeight="1">
      <c r="A24" s="152" t="s">
        <v>45</v>
      </c>
      <c r="B24" s="136" t="e">
        <f t="shared" si="12"/>
        <v>#REF!</v>
      </c>
      <c r="C24" s="137" t="e">
        <f t="shared" si="13"/>
        <v>#REF!</v>
      </c>
      <c r="D24" s="138" t="e">
        <f t="shared" si="14"/>
        <v>#REF!</v>
      </c>
      <c r="E24" s="139" t="e">
        <f t="shared" si="15"/>
        <v>#REF!</v>
      </c>
      <c r="F24" s="139" t="e">
        <f t="shared" si="16"/>
        <v>#REF!</v>
      </c>
      <c r="G24" s="139" t="e">
        <f t="shared" si="17"/>
        <v>#REF!</v>
      </c>
      <c r="H24" s="139" t="e">
        <f t="shared" si="18"/>
        <v>#REF!</v>
      </c>
      <c r="I24" s="139" t="e">
        <f t="shared" si="19"/>
        <v>#REF!</v>
      </c>
      <c r="J24" s="140" t="e">
        <f t="shared" si="20"/>
        <v>#REF!</v>
      </c>
      <c r="K24" s="141" t="e">
        <f t="shared" si="21"/>
        <v>#REF!</v>
      </c>
      <c r="L24" s="142" t="e">
        <f t="shared" si="22"/>
        <v>#REF!</v>
      </c>
      <c r="M24" s="126" t="e">
        <f t="shared" si="3"/>
        <v>#REF!</v>
      </c>
      <c r="N24" s="143" t="e">
        <f t="shared" si="23"/>
        <v>#REF!</v>
      </c>
      <c r="O24" s="144" t="e">
        <f t="shared" si="33"/>
        <v>#REF!</v>
      </c>
      <c r="P24" s="145" t="e">
        <f t="shared" si="33"/>
        <v>#REF!</v>
      </c>
      <c r="Q24" s="145" t="e">
        <f t="shared" si="33"/>
        <v>#REF!</v>
      </c>
      <c r="R24" s="145" t="e">
        <f t="shared" si="33"/>
        <v>#REF!</v>
      </c>
      <c r="S24" s="145" t="e">
        <f t="shared" si="33"/>
        <v>#REF!</v>
      </c>
      <c r="T24" s="145" t="e">
        <f t="shared" si="33"/>
        <v>#REF!</v>
      </c>
      <c r="U24" s="146" t="e">
        <f t="shared" si="33"/>
        <v>#REF!</v>
      </c>
      <c r="V24" s="147" t="e">
        <f t="shared" si="24"/>
        <v>#REF!</v>
      </c>
      <c r="W24" s="143" t="e">
        <f t="shared" si="5"/>
        <v>#REF!</v>
      </c>
      <c r="X24" s="143" t="e">
        <f t="shared" si="25"/>
        <v>#REF!</v>
      </c>
      <c r="Y24" s="144" t="e">
        <f t="shared" si="34"/>
        <v>#REF!</v>
      </c>
      <c r="Z24" s="145" t="e">
        <f t="shared" si="34"/>
        <v>#REF!</v>
      </c>
      <c r="AA24" s="145" t="e">
        <f t="shared" si="34"/>
        <v>#REF!</v>
      </c>
      <c r="AB24" s="145" t="e">
        <f t="shared" si="34"/>
        <v>#REF!</v>
      </c>
      <c r="AC24" s="145" t="e">
        <f t="shared" si="34"/>
        <v>#REF!</v>
      </c>
      <c r="AD24" s="145" t="e">
        <f t="shared" si="34"/>
        <v>#REF!</v>
      </c>
      <c r="AE24" s="148" t="e">
        <f t="shared" si="34"/>
        <v>#REF!</v>
      </c>
      <c r="AF24" s="149" t="e">
        <f t="shared" si="26"/>
        <v>#REF!</v>
      </c>
      <c r="AG24" s="133" t="e">
        <f t="shared" si="7"/>
        <v>#REF!</v>
      </c>
      <c r="AH24" s="143" t="e">
        <f t="shared" si="27"/>
        <v>#REF!</v>
      </c>
      <c r="AI24" s="144" t="e">
        <f t="shared" si="35"/>
        <v>#REF!</v>
      </c>
      <c r="AJ24" s="145" t="e">
        <f t="shared" si="35"/>
        <v>#REF!</v>
      </c>
      <c r="AK24" s="145" t="e">
        <f t="shared" si="35"/>
        <v>#REF!</v>
      </c>
      <c r="AL24" s="145" t="e">
        <f t="shared" si="35"/>
        <v>#REF!</v>
      </c>
      <c r="AM24" s="145" t="e">
        <f t="shared" si="35"/>
        <v>#REF!</v>
      </c>
      <c r="AN24" s="145" t="e">
        <f t="shared" si="35"/>
        <v>#REF!</v>
      </c>
      <c r="AO24" s="148" t="e">
        <f t="shared" si="35"/>
        <v>#REF!</v>
      </c>
      <c r="AP24" s="149" t="e">
        <f t="shared" si="28"/>
        <v>#REF!</v>
      </c>
      <c r="AQ24" s="150" t="e">
        <f t="shared" si="9"/>
        <v>#REF!</v>
      </c>
      <c r="AR24" s="143" t="e">
        <f t="shared" si="29"/>
        <v>#REF!</v>
      </c>
      <c r="AS24" s="144" t="e">
        <f t="shared" si="36"/>
        <v>#REF!</v>
      </c>
      <c r="AT24" s="145" t="e">
        <f t="shared" si="36"/>
        <v>#REF!</v>
      </c>
      <c r="AU24" s="145" t="e">
        <f t="shared" si="36"/>
        <v>#REF!</v>
      </c>
      <c r="AV24" s="145" t="e">
        <f t="shared" si="36"/>
        <v>#REF!</v>
      </c>
      <c r="AW24" s="145" t="e">
        <f t="shared" si="36"/>
        <v>#REF!</v>
      </c>
      <c r="AX24" s="145" t="e">
        <f t="shared" si="36"/>
        <v>#REF!</v>
      </c>
      <c r="AY24" s="148" t="e">
        <f t="shared" si="36"/>
        <v>#REF!</v>
      </c>
      <c r="AZ24" s="149" t="e">
        <f t="shared" si="30"/>
        <v>#REF!</v>
      </c>
      <c r="BA24" s="150" t="e">
        <f t="shared" si="31"/>
        <v>#REF!</v>
      </c>
      <c r="BB24" s="143" t="e">
        <f t="shared" si="32"/>
        <v>#REF!</v>
      </c>
      <c r="BC24" s="144" t="e">
        <f t="shared" si="37"/>
        <v>#REF!</v>
      </c>
      <c r="BD24" s="145" t="e">
        <f t="shared" si="37"/>
        <v>#REF!</v>
      </c>
      <c r="BE24" s="145" t="e">
        <f t="shared" si="37"/>
        <v>#REF!</v>
      </c>
      <c r="BF24" s="145" t="e">
        <f t="shared" si="37"/>
        <v>#REF!</v>
      </c>
      <c r="BG24" s="145" t="e">
        <f t="shared" si="37"/>
        <v>#REF!</v>
      </c>
      <c r="BH24" s="145" t="e">
        <f t="shared" si="37"/>
        <v>#REF!</v>
      </c>
      <c r="BI24" s="148" t="e">
        <f t="shared" si="37"/>
        <v>#REF!</v>
      </c>
      <c r="BJ24" s="20"/>
    </row>
    <row r="25" spans="1:62" s="15" customFormat="1" ht="35.1" customHeight="1">
      <c r="A25" s="152" t="s">
        <v>40</v>
      </c>
      <c r="B25" s="136" t="e">
        <f t="shared" si="12"/>
        <v>#REF!</v>
      </c>
      <c r="C25" s="137" t="e">
        <f t="shared" si="13"/>
        <v>#REF!</v>
      </c>
      <c r="D25" s="138" t="e">
        <f t="shared" si="14"/>
        <v>#REF!</v>
      </c>
      <c r="E25" s="139" t="e">
        <f t="shared" si="15"/>
        <v>#REF!</v>
      </c>
      <c r="F25" s="139" t="e">
        <f t="shared" si="16"/>
        <v>#REF!</v>
      </c>
      <c r="G25" s="139" t="e">
        <f t="shared" si="17"/>
        <v>#REF!</v>
      </c>
      <c r="H25" s="139" t="e">
        <f t="shared" si="18"/>
        <v>#REF!</v>
      </c>
      <c r="I25" s="139" t="e">
        <f t="shared" si="19"/>
        <v>#REF!</v>
      </c>
      <c r="J25" s="140" t="e">
        <f t="shared" si="20"/>
        <v>#REF!</v>
      </c>
      <c r="K25" s="141" t="e">
        <f t="shared" si="21"/>
        <v>#REF!</v>
      </c>
      <c r="L25" s="142" t="e">
        <f t="shared" si="22"/>
        <v>#REF!</v>
      </c>
      <c r="M25" s="126" t="e">
        <f t="shared" si="3"/>
        <v>#REF!</v>
      </c>
      <c r="N25" s="143" t="e">
        <f t="shared" si="23"/>
        <v>#REF!</v>
      </c>
      <c r="O25" s="144" t="e">
        <f t="shared" si="33"/>
        <v>#REF!</v>
      </c>
      <c r="P25" s="145" t="e">
        <f t="shared" si="33"/>
        <v>#REF!</v>
      </c>
      <c r="Q25" s="145" t="e">
        <f t="shared" si="33"/>
        <v>#REF!</v>
      </c>
      <c r="R25" s="145" t="e">
        <f t="shared" si="33"/>
        <v>#REF!</v>
      </c>
      <c r="S25" s="145" t="e">
        <f t="shared" si="33"/>
        <v>#REF!</v>
      </c>
      <c r="T25" s="145" t="e">
        <f t="shared" si="33"/>
        <v>#REF!</v>
      </c>
      <c r="U25" s="146" t="e">
        <f t="shared" si="33"/>
        <v>#REF!</v>
      </c>
      <c r="V25" s="147" t="e">
        <f t="shared" si="24"/>
        <v>#REF!</v>
      </c>
      <c r="W25" s="143" t="e">
        <f t="shared" si="5"/>
        <v>#REF!</v>
      </c>
      <c r="X25" s="143" t="e">
        <f t="shared" si="25"/>
        <v>#REF!</v>
      </c>
      <c r="Y25" s="144" t="e">
        <f t="shared" si="34"/>
        <v>#REF!</v>
      </c>
      <c r="Z25" s="145" t="e">
        <f t="shared" si="34"/>
        <v>#REF!</v>
      </c>
      <c r="AA25" s="145" t="e">
        <f t="shared" si="34"/>
        <v>#REF!</v>
      </c>
      <c r="AB25" s="145" t="e">
        <f t="shared" si="34"/>
        <v>#REF!</v>
      </c>
      <c r="AC25" s="145" t="e">
        <f t="shared" si="34"/>
        <v>#REF!</v>
      </c>
      <c r="AD25" s="145" t="e">
        <f t="shared" si="34"/>
        <v>#REF!</v>
      </c>
      <c r="AE25" s="148" t="e">
        <f t="shared" si="34"/>
        <v>#REF!</v>
      </c>
      <c r="AF25" s="149" t="e">
        <f t="shared" si="26"/>
        <v>#REF!</v>
      </c>
      <c r="AG25" s="133" t="e">
        <f t="shared" si="7"/>
        <v>#REF!</v>
      </c>
      <c r="AH25" s="143" t="e">
        <f t="shared" si="27"/>
        <v>#REF!</v>
      </c>
      <c r="AI25" s="144" t="e">
        <f t="shared" si="35"/>
        <v>#REF!</v>
      </c>
      <c r="AJ25" s="145" t="e">
        <f t="shared" si="35"/>
        <v>#REF!</v>
      </c>
      <c r="AK25" s="145" t="e">
        <f t="shared" si="35"/>
        <v>#REF!</v>
      </c>
      <c r="AL25" s="145" t="e">
        <f t="shared" si="35"/>
        <v>#REF!</v>
      </c>
      <c r="AM25" s="145" t="e">
        <f t="shared" si="35"/>
        <v>#REF!</v>
      </c>
      <c r="AN25" s="145" t="e">
        <f t="shared" si="35"/>
        <v>#REF!</v>
      </c>
      <c r="AO25" s="148" t="e">
        <f t="shared" si="35"/>
        <v>#REF!</v>
      </c>
      <c r="AP25" s="149" t="e">
        <f t="shared" si="28"/>
        <v>#REF!</v>
      </c>
      <c r="AQ25" s="150" t="e">
        <f t="shared" si="9"/>
        <v>#REF!</v>
      </c>
      <c r="AR25" s="143" t="e">
        <f t="shared" si="29"/>
        <v>#REF!</v>
      </c>
      <c r="AS25" s="144" t="e">
        <f t="shared" si="36"/>
        <v>#REF!</v>
      </c>
      <c r="AT25" s="145" t="e">
        <f t="shared" si="36"/>
        <v>#REF!</v>
      </c>
      <c r="AU25" s="145" t="e">
        <f t="shared" si="36"/>
        <v>#REF!</v>
      </c>
      <c r="AV25" s="145" t="e">
        <f t="shared" si="36"/>
        <v>#REF!</v>
      </c>
      <c r="AW25" s="145" t="e">
        <f t="shared" si="36"/>
        <v>#REF!</v>
      </c>
      <c r="AX25" s="145" t="e">
        <f t="shared" si="36"/>
        <v>#REF!</v>
      </c>
      <c r="AY25" s="148" t="e">
        <f t="shared" si="36"/>
        <v>#REF!</v>
      </c>
      <c r="AZ25" s="149" t="e">
        <f t="shared" si="30"/>
        <v>#REF!</v>
      </c>
      <c r="BA25" s="150" t="e">
        <f t="shared" si="31"/>
        <v>#REF!</v>
      </c>
      <c r="BB25" s="143" t="e">
        <f t="shared" si="32"/>
        <v>#REF!</v>
      </c>
      <c r="BC25" s="144" t="e">
        <f t="shared" si="37"/>
        <v>#REF!</v>
      </c>
      <c r="BD25" s="145" t="e">
        <f t="shared" si="37"/>
        <v>#REF!</v>
      </c>
      <c r="BE25" s="145" t="e">
        <f t="shared" si="37"/>
        <v>#REF!</v>
      </c>
      <c r="BF25" s="145" t="e">
        <f t="shared" si="37"/>
        <v>#REF!</v>
      </c>
      <c r="BG25" s="145" t="e">
        <f t="shared" si="37"/>
        <v>#REF!</v>
      </c>
      <c r="BH25" s="145" t="e">
        <f t="shared" si="37"/>
        <v>#REF!</v>
      </c>
      <c r="BI25" s="148" t="e">
        <f t="shared" si="37"/>
        <v>#REF!</v>
      </c>
      <c r="BJ25" s="20"/>
    </row>
    <row r="26" spans="1:62" s="15" customFormat="1" ht="35.1" customHeight="1">
      <c r="A26" s="135" t="s">
        <v>41</v>
      </c>
      <c r="B26" s="136" t="e">
        <f t="shared" si="12"/>
        <v>#REF!</v>
      </c>
      <c r="C26" s="137" t="e">
        <f t="shared" si="13"/>
        <v>#REF!</v>
      </c>
      <c r="D26" s="138" t="e">
        <f t="shared" si="14"/>
        <v>#REF!</v>
      </c>
      <c r="E26" s="139" t="e">
        <f t="shared" si="15"/>
        <v>#REF!</v>
      </c>
      <c r="F26" s="139" t="e">
        <f t="shared" si="16"/>
        <v>#REF!</v>
      </c>
      <c r="G26" s="139" t="e">
        <f t="shared" si="17"/>
        <v>#REF!</v>
      </c>
      <c r="H26" s="139" t="e">
        <f t="shared" si="18"/>
        <v>#REF!</v>
      </c>
      <c r="I26" s="139" t="e">
        <f t="shared" si="19"/>
        <v>#REF!</v>
      </c>
      <c r="J26" s="140" t="e">
        <f t="shared" si="20"/>
        <v>#REF!</v>
      </c>
      <c r="K26" s="141" t="e">
        <f t="shared" si="21"/>
        <v>#REF!</v>
      </c>
      <c r="L26" s="142" t="e">
        <f t="shared" si="22"/>
        <v>#REF!</v>
      </c>
      <c r="M26" s="126" t="e">
        <f t="shared" si="3"/>
        <v>#REF!</v>
      </c>
      <c r="N26" s="143" t="e">
        <f t="shared" si="23"/>
        <v>#REF!</v>
      </c>
      <c r="O26" s="144" t="e">
        <f t="shared" si="33"/>
        <v>#REF!</v>
      </c>
      <c r="P26" s="145" t="e">
        <f t="shared" si="33"/>
        <v>#REF!</v>
      </c>
      <c r="Q26" s="145" t="e">
        <f t="shared" si="33"/>
        <v>#REF!</v>
      </c>
      <c r="R26" s="145" t="e">
        <f t="shared" si="33"/>
        <v>#REF!</v>
      </c>
      <c r="S26" s="145" t="e">
        <f t="shared" si="33"/>
        <v>#REF!</v>
      </c>
      <c r="T26" s="145" t="e">
        <f t="shared" si="33"/>
        <v>#REF!</v>
      </c>
      <c r="U26" s="146" t="e">
        <f t="shared" si="33"/>
        <v>#REF!</v>
      </c>
      <c r="V26" s="147" t="e">
        <f t="shared" si="24"/>
        <v>#REF!</v>
      </c>
      <c r="W26" s="143" t="e">
        <f t="shared" si="5"/>
        <v>#REF!</v>
      </c>
      <c r="X26" s="143" t="e">
        <f t="shared" si="25"/>
        <v>#REF!</v>
      </c>
      <c r="Y26" s="144" t="e">
        <f t="shared" si="34"/>
        <v>#REF!</v>
      </c>
      <c r="Z26" s="145" t="e">
        <f t="shared" si="34"/>
        <v>#REF!</v>
      </c>
      <c r="AA26" s="145" t="e">
        <f t="shared" si="34"/>
        <v>#REF!</v>
      </c>
      <c r="AB26" s="145" t="e">
        <f t="shared" si="34"/>
        <v>#REF!</v>
      </c>
      <c r="AC26" s="145" t="e">
        <f t="shared" si="34"/>
        <v>#REF!</v>
      </c>
      <c r="AD26" s="145" t="e">
        <f t="shared" si="34"/>
        <v>#REF!</v>
      </c>
      <c r="AE26" s="148" t="e">
        <f t="shared" si="34"/>
        <v>#REF!</v>
      </c>
      <c r="AF26" s="149" t="e">
        <f t="shared" si="26"/>
        <v>#REF!</v>
      </c>
      <c r="AG26" s="133" t="e">
        <f t="shared" si="7"/>
        <v>#REF!</v>
      </c>
      <c r="AH26" s="143" t="e">
        <f t="shared" si="27"/>
        <v>#REF!</v>
      </c>
      <c r="AI26" s="144" t="e">
        <f t="shared" si="35"/>
        <v>#REF!</v>
      </c>
      <c r="AJ26" s="145" t="e">
        <f t="shared" si="35"/>
        <v>#REF!</v>
      </c>
      <c r="AK26" s="145" t="e">
        <f t="shared" si="35"/>
        <v>#REF!</v>
      </c>
      <c r="AL26" s="145" t="e">
        <f t="shared" si="35"/>
        <v>#REF!</v>
      </c>
      <c r="AM26" s="145" t="e">
        <f t="shared" si="35"/>
        <v>#REF!</v>
      </c>
      <c r="AN26" s="145" t="e">
        <f t="shared" si="35"/>
        <v>#REF!</v>
      </c>
      <c r="AO26" s="148" t="e">
        <f t="shared" si="35"/>
        <v>#REF!</v>
      </c>
      <c r="AP26" s="149" t="e">
        <f t="shared" si="28"/>
        <v>#REF!</v>
      </c>
      <c r="AQ26" s="150" t="e">
        <f t="shared" si="9"/>
        <v>#REF!</v>
      </c>
      <c r="AR26" s="143" t="e">
        <f t="shared" si="29"/>
        <v>#REF!</v>
      </c>
      <c r="AS26" s="144" t="e">
        <f t="shared" si="36"/>
        <v>#REF!</v>
      </c>
      <c r="AT26" s="145" t="e">
        <f t="shared" si="36"/>
        <v>#REF!</v>
      </c>
      <c r="AU26" s="145" t="e">
        <f t="shared" si="36"/>
        <v>#REF!</v>
      </c>
      <c r="AV26" s="145" t="e">
        <f t="shared" si="36"/>
        <v>#REF!</v>
      </c>
      <c r="AW26" s="145" t="e">
        <f t="shared" si="36"/>
        <v>#REF!</v>
      </c>
      <c r="AX26" s="145" t="e">
        <f t="shared" si="36"/>
        <v>#REF!</v>
      </c>
      <c r="AY26" s="148" t="e">
        <f t="shared" si="36"/>
        <v>#REF!</v>
      </c>
      <c r="AZ26" s="149" t="e">
        <f t="shared" si="30"/>
        <v>#REF!</v>
      </c>
      <c r="BA26" s="150" t="e">
        <f t="shared" si="31"/>
        <v>#REF!</v>
      </c>
      <c r="BB26" s="143" t="e">
        <f t="shared" si="32"/>
        <v>#REF!</v>
      </c>
      <c r="BC26" s="144" t="e">
        <f t="shared" si="37"/>
        <v>#REF!</v>
      </c>
      <c r="BD26" s="145" t="e">
        <f t="shared" si="37"/>
        <v>#REF!</v>
      </c>
      <c r="BE26" s="145" t="e">
        <f t="shared" si="37"/>
        <v>#REF!</v>
      </c>
      <c r="BF26" s="145" t="e">
        <f t="shared" si="37"/>
        <v>#REF!</v>
      </c>
      <c r="BG26" s="145" t="e">
        <f t="shared" si="37"/>
        <v>#REF!</v>
      </c>
      <c r="BH26" s="145" t="e">
        <f t="shared" si="37"/>
        <v>#REF!</v>
      </c>
      <c r="BI26" s="148" t="e">
        <f t="shared" si="37"/>
        <v>#REF!</v>
      </c>
      <c r="BJ26" s="21"/>
    </row>
    <row r="27" spans="1:62" s="15" customFormat="1" ht="35.1" customHeight="1">
      <c r="A27" s="135" t="s">
        <v>42</v>
      </c>
      <c r="B27" s="136" t="e">
        <f t="shared" si="12"/>
        <v>#REF!</v>
      </c>
      <c r="C27" s="137" t="e">
        <f t="shared" si="13"/>
        <v>#REF!</v>
      </c>
      <c r="D27" s="138" t="e">
        <f t="shared" si="14"/>
        <v>#REF!</v>
      </c>
      <c r="E27" s="139" t="e">
        <f t="shared" si="15"/>
        <v>#REF!</v>
      </c>
      <c r="F27" s="139" t="e">
        <f t="shared" si="16"/>
        <v>#REF!</v>
      </c>
      <c r="G27" s="139" t="e">
        <f t="shared" si="17"/>
        <v>#REF!</v>
      </c>
      <c r="H27" s="139" t="e">
        <f t="shared" si="18"/>
        <v>#REF!</v>
      </c>
      <c r="I27" s="139" t="e">
        <f t="shared" si="19"/>
        <v>#REF!</v>
      </c>
      <c r="J27" s="140" t="e">
        <f t="shared" si="20"/>
        <v>#REF!</v>
      </c>
      <c r="K27" s="141" t="e">
        <f t="shared" si="21"/>
        <v>#REF!</v>
      </c>
      <c r="L27" s="142" t="e">
        <f t="shared" si="22"/>
        <v>#REF!</v>
      </c>
      <c r="M27" s="126" t="e">
        <f t="shared" si="3"/>
        <v>#REF!</v>
      </c>
      <c r="N27" s="143" t="e">
        <f t="shared" si="23"/>
        <v>#REF!</v>
      </c>
      <c r="O27" s="144" t="e">
        <f t="shared" si="33"/>
        <v>#REF!</v>
      </c>
      <c r="P27" s="145" t="e">
        <f t="shared" si="33"/>
        <v>#REF!</v>
      </c>
      <c r="Q27" s="145" t="e">
        <f t="shared" si="33"/>
        <v>#REF!</v>
      </c>
      <c r="R27" s="145" t="e">
        <f t="shared" si="33"/>
        <v>#REF!</v>
      </c>
      <c r="S27" s="145" t="e">
        <f t="shared" si="33"/>
        <v>#REF!</v>
      </c>
      <c r="T27" s="145" t="e">
        <f t="shared" si="33"/>
        <v>#REF!</v>
      </c>
      <c r="U27" s="146" t="e">
        <f t="shared" si="33"/>
        <v>#REF!</v>
      </c>
      <c r="V27" s="147" t="e">
        <f t="shared" si="24"/>
        <v>#REF!</v>
      </c>
      <c r="W27" s="143" t="e">
        <f t="shared" si="5"/>
        <v>#REF!</v>
      </c>
      <c r="X27" s="143" t="e">
        <f t="shared" si="25"/>
        <v>#REF!</v>
      </c>
      <c r="Y27" s="144" t="e">
        <f t="shared" si="34"/>
        <v>#REF!</v>
      </c>
      <c r="Z27" s="145" t="e">
        <f t="shared" si="34"/>
        <v>#REF!</v>
      </c>
      <c r="AA27" s="145" t="e">
        <f t="shared" si="34"/>
        <v>#REF!</v>
      </c>
      <c r="AB27" s="145" t="e">
        <f t="shared" si="34"/>
        <v>#REF!</v>
      </c>
      <c r="AC27" s="145" t="e">
        <f t="shared" si="34"/>
        <v>#REF!</v>
      </c>
      <c r="AD27" s="145" t="e">
        <f t="shared" si="34"/>
        <v>#REF!</v>
      </c>
      <c r="AE27" s="148" t="e">
        <f t="shared" si="34"/>
        <v>#REF!</v>
      </c>
      <c r="AF27" s="149" t="e">
        <f t="shared" si="26"/>
        <v>#REF!</v>
      </c>
      <c r="AG27" s="133" t="e">
        <f t="shared" si="7"/>
        <v>#REF!</v>
      </c>
      <c r="AH27" s="143" t="e">
        <f t="shared" si="27"/>
        <v>#REF!</v>
      </c>
      <c r="AI27" s="144" t="e">
        <f t="shared" si="35"/>
        <v>#REF!</v>
      </c>
      <c r="AJ27" s="145" t="e">
        <f t="shared" si="35"/>
        <v>#REF!</v>
      </c>
      <c r="AK27" s="145" t="e">
        <f t="shared" si="35"/>
        <v>#REF!</v>
      </c>
      <c r="AL27" s="145" t="e">
        <f t="shared" si="35"/>
        <v>#REF!</v>
      </c>
      <c r="AM27" s="145" t="e">
        <f t="shared" si="35"/>
        <v>#REF!</v>
      </c>
      <c r="AN27" s="145" t="e">
        <f t="shared" si="35"/>
        <v>#REF!</v>
      </c>
      <c r="AO27" s="148" t="e">
        <f t="shared" si="35"/>
        <v>#REF!</v>
      </c>
      <c r="AP27" s="149" t="e">
        <f t="shared" si="28"/>
        <v>#REF!</v>
      </c>
      <c r="AQ27" s="150" t="e">
        <f t="shared" si="9"/>
        <v>#REF!</v>
      </c>
      <c r="AR27" s="143" t="e">
        <f t="shared" si="29"/>
        <v>#REF!</v>
      </c>
      <c r="AS27" s="144" t="e">
        <f t="shared" si="36"/>
        <v>#REF!</v>
      </c>
      <c r="AT27" s="145" t="e">
        <f t="shared" si="36"/>
        <v>#REF!</v>
      </c>
      <c r="AU27" s="145" t="e">
        <f t="shared" si="36"/>
        <v>#REF!</v>
      </c>
      <c r="AV27" s="145" t="e">
        <f t="shared" si="36"/>
        <v>#REF!</v>
      </c>
      <c r="AW27" s="145" t="e">
        <f t="shared" si="36"/>
        <v>#REF!</v>
      </c>
      <c r="AX27" s="145" t="e">
        <f t="shared" si="36"/>
        <v>#REF!</v>
      </c>
      <c r="AY27" s="148" t="e">
        <f t="shared" si="36"/>
        <v>#REF!</v>
      </c>
      <c r="AZ27" s="149" t="e">
        <f t="shared" si="30"/>
        <v>#REF!</v>
      </c>
      <c r="BA27" s="150" t="e">
        <f t="shared" si="31"/>
        <v>#REF!</v>
      </c>
      <c r="BB27" s="143" t="e">
        <f t="shared" si="32"/>
        <v>#REF!</v>
      </c>
      <c r="BC27" s="144" t="e">
        <f t="shared" si="37"/>
        <v>#REF!</v>
      </c>
      <c r="BD27" s="145" t="e">
        <f t="shared" si="37"/>
        <v>#REF!</v>
      </c>
      <c r="BE27" s="145" t="e">
        <f t="shared" si="37"/>
        <v>#REF!</v>
      </c>
      <c r="BF27" s="145" t="e">
        <f t="shared" si="37"/>
        <v>#REF!</v>
      </c>
      <c r="BG27" s="145" t="e">
        <f t="shared" si="37"/>
        <v>#REF!</v>
      </c>
      <c r="BH27" s="145" t="e">
        <f t="shared" si="37"/>
        <v>#REF!</v>
      </c>
      <c r="BI27" s="148" t="e">
        <f t="shared" si="37"/>
        <v>#REF!</v>
      </c>
      <c r="BJ27" s="20"/>
    </row>
    <row r="28" spans="1:62" s="15" customFormat="1" ht="35.1" customHeight="1">
      <c r="A28" s="152" t="s">
        <v>52</v>
      </c>
      <c r="B28" s="136" t="e">
        <f t="shared" si="12"/>
        <v>#REF!</v>
      </c>
      <c r="C28" s="137" t="e">
        <f t="shared" si="13"/>
        <v>#REF!</v>
      </c>
      <c r="D28" s="138" t="e">
        <f t="shared" si="14"/>
        <v>#REF!</v>
      </c>
      <c r="E28" s="139" t="e">
        <f t="shared" si="15"/>
        <v>#REF!</v>
      </c>
      <c r="F28" s="139" t="e">
        <f t="shared" si="16"/>
        <v>#REF!</v>
      </c>
      <c r="G28" s="139" t="e">
        <f t="shared" si="17"/>
        <v>#REF!</v>
      </c>
      <c r="H28" s="139" t="e">
        <f t="shared" si="18"/>
        <v>#REF!</v>
      </c>
      <c r="I28" s="139" t="e">
        <f t="shared" si="19"/>
        <v>#REF!</v>
      </c>
      <c r="J28" s="140" t="e">
        <f t="shared" si="20"/>
        <v>#REF!</v>
      </c>
      <c r="K28" s="141" t="e">
        <f t="shared" si="21"/>
        <v>#REF!</v>
      </c>
      <c r="L28" s="142" t="e">
        <f t="shared" si="22"/>
        <v>#REF!</v>
      </c>
      <c r="M28" s="126" t="e">
        <f t="shared" si="3"/>
        <v>#REF!</v>
      </c>
      <c r="N28" s="143" t="e">
        <f t="shared" si="23"/>
        <v>#REF!</v>
      </c>
      <c r="O28" s="144" t="e">
        <f t="shared" si="33"/>
        <v>#REF!</v>
      </c>
      <c r="P28" s="145" t="e">
        <f t="shared" si="33"/>
        <v>#REF!</v>
      </c>
      <c r="Q28" s="145" t="e">
        <f t="shared" si="33"/>
        <v>#REF!</v>
      </c>
      <c r="R28" s="145" t="e">
        <f t="shared" si="33"/>
        <v>#REF!</v>
      </c>
      <c r="S28" s="145" t="e">
        <f t="shared" si="33"/>
        <v>#REF!</v>
      </c>
      <c r="T28" s="145" t="e">
        <f t="shared" si="33"/>
        <v>#REF!</v>
      </c>
      <c r="U28" s="146" t="e">
        <f t="shared" si="33"/>
        <v>#REF!</v>
      </c>
      <c r="V28" s="147" t="e">
        <f t="shared" si="24"/>
        <v>#REF!</v>
      </c>
      <c r="W28" s="143" t="e">
        <f t="shared" si="5"/>
        <v>#REF!</v>
      </c>
      <c r="X28" s="143" t="e">
        <f t="shared" si="25"/>
        <v>#REF!</v>
      </c>
      <c r="Y28" s="144" t="e">
        <f t="shared" si="34"/>
        <v>#REF!</v>
      </c>
      <c r="Z28" s="145" t="e">
        <f t="shared" si="34"/>
        <v>#REF!</v>
      </c>
      <c r="AA28" s="145" t="e">
        <f t="shared" si="34"/>
        <v>#REF!</v>
      </c>
      <c r="AB28" s="145" t="e">
        <f t="shared" si="34"/>
        <v>#REF!</v>
      </c>
      <c r="AC28" s="145" t="e">
        <f t="shared" si="34"/>
        <v>#REF!</v>
      </c>
      <c r="AD28" s="145" t="e">
        <f t="shared" si="34"/>
        <v>#REF!</v>
      </c>
      <c r="AE28" s="148" t="e">
        <f t="shared" si="34"/>
        <v>#REF!</v>
      </c>
      <c r="AF28" s="149" t="e">
        <f t="shared" si="26"/>
        <v>#REF!</v>
      </c>
      <c r="AG28" s="133" t="e">
        <f t="shared" si="7"/>
        <v>#REF!</v>
      </c>
      <c r="AH28" s="143" t="e">
        <f t="shared" si="27"/>
        <v>#REF!</v>
      </c>
      <c r="AI28" s="144" t="e">
        <f t="shared" si="35"/>
        <v>#REF!</v>
      </c>
      <c r="AJ28" s="145" t="e">
        <f t="shared" si="35"/>
        <v>#REF!</v>
      </c>
      <c r="AK28" s="145" t="e">
        <f t="shared" si="35"/>
        <v>#REF!</v>
      </c>
      <c r="AL28" s="145" t="e">
        <f t="shared" si="35"/>
        <v>#REF!</v>
      </c>
      <c r="AM28" s="145" t="e">
        <f t="shared" si="35"/>
        <v>#REF!</v>
      </c>
      <c r="AN28" s="145" t="e">
        <f t="shared" si="35"/>
        <v>#REF!</v>
      </c>
      <c r="AO28" s="148" t="e">
        <f t="shared" si="35"/>
        <v>#REF!</v>
      </c>
      <c r="AP28" s="149" t="e">
        <f t="shared" si="28"/>
        <v>#REF!</v>
      </c>
      <c r="AQ28" s="150" t="e">
        <f t="shared" si="9"/>
        <v>#REF!</v>
      </c>
      <c r="AR28" s="143" t="e">
        <f t="shared" si="29"/>
        <v>#REF!</v>
      </c>
      <c r="AS28" s="144" t="e">
        <f t="shared" si="36"/>
        <v>#REF!</v>
      </c>
      <c r="AT28" s="145" t="e">
        <f t="shared" si="36"/>
        <v>#REF!</v>
      </c>
      <c r="AU28" s="145" t="e">
        <f t="shared" si="36"/>
        <v>#REF!</v>
      </c>
      <c r="AV28" s="145" t="e">
        <f t="shared" si="36"/>
        <v>#REF!</v>
      </c>
      <c r="AW28" s="145" t="e">
        <f t="shared" si="36"/>
        <v>#REF!</v>
      </c>
      <c r="AX28" s="145" t="e">
        <f t="shared" si="36"/>
        <v>#REF!</v>
      </c>
      <c r="AY28" s="148" t="e">
        <f t="shared" si="36"/>
        <v>#REF!</v>
      </c>
      <c r="AZ28" s="149" t="e">
        <f t="shared" si="30"/>
        <v>#REF!</v>
      </c>
      <c r="BA28" s="150" t="e">
        <f t="shared" si="31"/>
        <v>#REF!</v>
      </c>
      <c r="BB28" s="143" t="e">
        <f t="shared" si="32"/>
        <v>#REF!</v>
      </c>
      <c r="BC28" s="144" t="e">
        <f t="shared" si="37"/>
        <v>#REF!</v>
      </c>
      <c r="BD28" s="145" t="e">
        <f t="shared" si="37"/>
        <v>#REF!</v>
      </c>
      <c r="BE28" s="145" t="e">
        <f t="shared" si="37"/>
        <v>#REF!</v>
      </c>
      <c r="BF28" s="145" t="e">
        <f t="shared" si="37"/>
        <v>#REF!</v>
      </c>
      <c r="BG28" s="145" t="e">
        <f t="shared" si="37"/>
        <v>#REF!</v>
      </c>
      <c r="BH28" s="145" t="e">
        <f t="shared" si="37"/>
        <v>#REF!</v>
      </c>
      <c r="BI28" s="148" t="e">
        <f t="shared" si="37"/>
        <v>#REF!</v>
      </c>
      <c r="BJ28" s="20"/>
    </row>
    <row r="29" spans="1:62" s="15" customFormat="1" ht="35.1" customHeight="1">
      <c r="A29" s="152" t="s">
        <v>43</v>
      </c>
      <c r="B29" s="136" t="e">
        <f t="shared" si="12"/>
        <v>#REF!</v>
      </c>
      <c r="C29" s="137" t="e">
        <f t="shared" si="13"/>
        <v>#REF!</v>
      </c>
      <c r="D29" s="138" t="e">
        <f t="shared" si="14"/>
        <v>#REF!</v>
      </c>
      <c r="E29" s="139" t="e">
        <f t="shared" si="15"/>
        <v>#REF!</v>
      </c>
      <c r="F29" s="139" t="e">
        <f t="shared" si="16"/>
        <v>#REF!</v>
      </c>
      <c r="G29" s="139" t="e">
        <f t="shared" si="17"/>
        <v>#REF!</v>
      </c>
      <c r="H29" s="139" t="e">
        <f t="shared" si="18"/>
        <v>#REF!</v>
      </c>
      <c r="I29" s="139" t="e">
        <f t="shared" si="19"/>
        <v>#REF!</v>
      </c>
      <c r="J29" s="140" t="e">
        <f t="shared" si="20"/>
        <v>#REF!</v>
      </c>
      <c r="K29" s="141" t="e">
        <f t="shared" si="21"/>
        <v>#REF!</v>
      </c>
      <c r="L29" s="142" t="e">
        <f t="shared" si="22"/>
        <v>#REF!</v>
      </c>
      <c r="M29" s="126" t="e">
        <f t="shared" si="3"/>
        <v>#REF!</v>
      </c>
      <c r="N29" s="143" t="e">
        <f t="shared" si="23"/>
        <v>#REF!</v>
      </c>
      <c r="O29" s="144" t="e">
        <f t="shared" si="33"/>
        <v>#REF!</v>
      </c>
      <c r="P29" s="145" t="e">
        <f t="shared" si="33"/>
        <v>#REF!</v>
      </c>
      <c r="Q29" s="145" t="e">
        <f t="shared" si="33"/>
        <v>#REF!</v>
      </c>
      <c r="R29" s="145" t="e">
        <f t="shared" si="33"/>
        <v>#REF!</v>
      </c>
      <c r="S29" s="145" t="e">
        <f t="shared" si="33"/>
        <v>#REF!</v>
      </c>
      <c r="T29" s="145" t="e">
        <f t="shared" si="33"/>
        <v>#REF!</v>
      </c>
      <c r="U29" s="146" t="e">
        <f t="shared" si="33"/>
        <v>#REF!</v>
      </c>
      <c r="V29" s="147" t="e">
        <f t="shared" si="24"/>
        <v>#REF!</v>
      </c>
      <c r="W29" s="143" t="e">
        <f t="shared" si="5"/>
        <v>#REF!</v>
      </c>
      <c r="X29" s="143" t="e">
        <f t="shared" si="25"/>
        <v>#REF!</v>
      </c>
      <c r="Y29" s="144" t="e">
        <f t="shared" si="34"/>
        <v>#REF!</v>
      </c>
      <c r="Z29" s="145" t="e">
        <f t="shared" si="34"/>
        <v>#REF!</v>
      </c>
      <c r="AA29" s="145" t="e">
        <f t="shared" si="34"/>
        <v>#REF!</v>
      </c>
      <c r="AB29" s="145" t="e">
        <f t="shared" si="34"/>
        <v>#REF!</v>
      </c>
      <c r="AC29" s="145" t="e">
        <f t="shared" si="34"/>
        <v>#REF!</v>
      </c>
      <c r="AD29" s="145" t="e">
        <f t="shared" si="34"/>
        <v>#REF!</v>
      </c>
      <c r="AE29" s="148" t="e">
        <f t="shared" si="34"/>
        <v>#REF!</v>
      </c>
      <c r="AF29" s="149" t="e">
        <f t="shared" si="26"/>
        <v>#REF!</v>
      </c>
      <c r="AG29" s="133" t="e">
        <f t="shared" si="7"/>
        <v>#REF!</v>
      </c>
      <c r="AH29" s="143" t="e">
        <f t="shared" si="27"/>
        <v>#REF!</v>
      </c>
      <c r="AI29" s="144" t="e">
        <f t="shared" si="35"/>
        <v>#REF!</v>
      </c>
      <c r="AJ29" s="145" t="e">
        <f t="shared" si="35"/>
        <v>#REF!</v>
      </c>
      <c r="AK29" s="145" t="e">
        <f t="shared" si="35"/>
        <v>#REF!</v>
      </c>
      <c r="AL29" s="145" t="e">
        <f t="shared" si="35"/>
        <v>#REF!</v>
      </c>
      <c r="AM29" s="145" t="e">
        <f t="shared" si="35"/>
        <v>#REF!</v>
      </c>
      <c r="AN29" s="145" t="e">
        <f t="shared" si="35"/>
        <v>#REF!</v>
      </c>
      <c r="AO29" s="148" t="e">
        <f t="shared" si="35"/>
        <v>#REF!</v>
      </c>
      <c r="AP29" s="149" t="e">
        <f t="shared" si="28"/>
        <v>#REF!</v>
      </c>
      <c r="AQ29" s="150" t="e">
        <f t="shared" si="9"/>
        <v>#REF!</v>
      </c>
      <c r="AR29" s="143" t="e">
        <f t="shared" si="29"/>
        <v>#REF!</v>
      </c>
      <c r="AS29" s="144" t="e">
        <f t="shared" si="36"/>
        <v>#REF!</v>
      </c>
      <c r="AT29" s="145" t="e">
        <f t="shared" si="36"/>
        <v>#REF!</v>
      </c>
      <c r="AU29" s="145" t="e">
        <f t="shared" si="36"/>
        <v>#REF!</v>
      </c>
      <c r="AV29" s="145" t="e">
        <f t="shared" si="36"/>
        <v>#REF!</v>
      </c>
      <c r="AW29" s="145" t="e">
        <f t="shared" si="36"/>
        <v>#REF!</v>
      </c>
      <c r="AX29" s="145" t="e">
        <f t="shared" si="36"/>
        <v>#REF!</v>
      </c>
      <c r="AY29" s="148" t="e">
        <f t="shared" si="36"/>
        <v>#REF!</v>
      </c>
      <c r="AZ29" s="149" t="e">
        <f t="shared" si="30"/>
        <v>#REF!</v>
      </c>
      <c r="BA29" s="150" t="e">
        <f t="shared" si="31"/>
        <v>#REF!</v>
      </c>
      <c r="BB29" s="143" t="e">
        <f t="shared" si="32"/>
        <v>#REF!</v>
      </c>
      <c r="BC29" s="144" t="e">
        <f t="shared" si="37"/>
        <v>#REF!</v>
      </c>
      <c r="BD29" s="145" t="e">
        <f t="shared" si="37"/>
        <v>#REF!</v>
      </c>
      <c r="BE29" s="145" t="e">
        <f t="shared" si="37"/>
        <v>#REF!</v>
      </c>
      <c r="BF29" s="145" t="e">
        <f t="shared" si="37"/>
        <v>#REF!</v>
      </c>
      <c r="BG29" s="145" t="e">
        <f t="shared" si="37"/>
        <v>#REF!</v>
      </c>
      <c r="BH29" s="145" t="e">
        <f t="shared" si="37"/>
        <v>#REF!</v>
      </c>
      <c r="BI29" s="148" t="e">
        <f t="shared" si="37"/>
        <v>#REF!</v>
      </c>
      <c r="BJ29" s="21"/>
    </row>
    <row r="30" spans="1:62" s="15" customFormat="1" ht="35.1" customHeight="1">
      <c r="A30" s="152" t="s">
        <v>44</v>
      </c>
      <c r="B30" s="136" t="e">
        <f t="shared" si="12"/>
        <v>#REF!</v>
      </c>
      <c r="C30" s="137" t="e">
        <f t="shared" si="13"/>
        <v>#REF!</v>
      </c>
      <c r="D30" s="138" t="e">
        <f t="shared" si="14"/>
        <v>#REF!</v>
      </c>
      <c r="E30" s="139" t="e">
        <f t="shared" si="15"/>
        <v>#REF!</v>
      </c>
      <c r="F30" s="139" t="e">
        <f t="shared" si="16"/>
        <v>#REF!</v>
      </c>
      <c r="G30" s="139" t="e">
        <f t="shared" si="17"/>
        <v>#REF!</v>
      </c>
      <c r="H30" s="139" t="e">
        <f t="shared" si="18"/>
        <v>#REF!</v>
      </c>
      <c r="I30" s="139" t="e">
        <f t="shared" si="19"/>
        <v>#REF!</v>
      </c>
      <c r="J30" s="140" t="e">
        <f t="shared" si="20"/>
        <v>#REF!</v>
      </c>
      <c r="K30" s="141" t="e">
        <f t="shared" si="21"/>
        <v>#REF!</v>
      </c>
      <c r="L30" s="142" t="e">
        <f t="shared" si="22"/>
        <v>#REF!</v>
      </c>
      <c r="M30" s="126" t="e">
        <f t="shared" si="3"/>
        <v>#REF!</v>
      </c>
      <c r="N30" s="143" t="e">
        <f t="shared" si="23"/>
        <v>#REF!</v>
      </c>
      <c r="O30" s="144" t="e">
        <f t="shared" si="33"/>
        <v>#REF!</v>
      </c>
      <c r="P30" s="145" t="e">
        <f t="shared" si="33"/>
        <v>#REF!</v>
      </c>
      <c r="Q30" s="145" t="e">
        <f t="shared" si="33"/>
        <v>#REF!</v>
      </c>
      <c r="R30" s="145" t="e">
        <f t="shared" si="33"/>
        <v>#REF!</v>
      </c>
      <c r="S30" s="145" t="e">
        <f t="shared" si="33"/>
        <v>#REF!</v>
      </c>
      <c r="T30" s="145" t="e">
        <f t="shared" si="33"/>
        <v>#REF!</v>
      </c>
      <c r="U30" s="146" t="e">
        <f t="shared" si="33"/>
        <v>#REF!</v>
      </c>
      <c r="V30" s="147" t="e">
        <f t="shared" si="24"/>
        <v>#REF!</v>
      </c>
      <c r="W30" s="143" t="e">
        <f t="shared" si="5"/>
        <v>#REF!</v>
      </c>
      <c r="X30" s="143" t="e">
        <f t="shared" si="25"/>
        <v>#REF!</v>
      </c>
      <c r="Y30" s="144" t="e">
        <f t="shared" si="34"/>
        <v>#REF!</v>
      </c>
      <c r="Z30" s="145" t="e">
        <f t="shared" si="34"/>
        <v>#REF!</v>
      </c>
      <c r="AA30" s="145" t="e">
        <f t="shared" si="34"/>
        <v>#REF!</v>
      </c>
      <c r="AB30" s="145" t="e">
        <f t="shared" si="34"/>
        <v>#REF!</v>
      </c>
      <c r="AC30" s="145" t="e">
        <f t="shared" si="34"/>
        <v>#REF!</v>
      </c>
      <c r="AD30" s="145" t="e">
        <f t="shared" si="34"/>
        <v>#REF!</v>
      </c>
      <c r="AE30" s="148" t="e">
        <f t="shared" si="34"/>
        <v>#REF!</v>
      </c>
      <c r="AF30" s="149" t="e">
        <f t="shared" si="26"/>
        <v>#REF!</v>
      </c>
      <c r="AG30" s="133" t="e">
        <f t="shared" si="7"/>
        <v>#REF!</v>
      </c>
      <c r="AH30" s="143" t="e">
        <f t="shared" si="27"/>
        <v>#REF!</v>
      </c>
      <c r="AI30" s="144" t="e">
        <f t="shared" si="35"/>
        <v>#REF!</v>
      </c>
      <c r="AJ30" s="145" t="e">
        <f t="shared" si="35"/>
        <v>#REF!</v>
      </c>
      <c r="AK30" s="145" t="e">
        <f t="shared" si="35"/>
        <v>#REF!</v>
      </c>
      <c r="AL30" s="145" t="e">
        <f t="shared" si="35"/>
        <v>#REF!</v>
      </c>
      <c r="AM30" s="145" t="e">
        <f t="shared" si="35"/>
        <v>#REF!</v>
      </c>
      <c r="AN30" s="145" t="e">
        <f t="shared" si="35"/>
        <v>#REF!</v>
      </c>
      <c r="AO30" s="148" t="e">
        <f t="shared" si="35"/>
        <v>#REF!</v>
      </c>
      <c r="AP30" s="149" t="e">
        <f t="shared" si="28"/>
        <v>#REF!</v>
      </c>
      <c r="AQ30" s="150" t="e">
        <f t="shared" si="9"/>
        <v>#REF!</v>
      </c>
      <c r="AR30" s="143" t="e">
        <f t="shared" si="29"/>
        <v>#REF!</v>
      </c>
      <c r="AS30" s="144" t="e">
        <f t="shared" si="36"/>
        <v>#REF!</v>
      </c>
      <c r="AT30" s="145" t="e">
        <f t="shared" si="36"/>
        <v>#REF!</v>
      </c>
      <c r="AU30" s="145" t="e">
        <f t="shared" si="36"/>
        <v>#REF!</v>
      </c>
      <c r="AV30" s="145" t="e">
        <f t="shared" si="36"/>
        <v>#REF!</v>
      </c>
      <c r="AW30" s="145" t="e">
        <f t="shared" si="36"/>
        <v>#REF!</v>
      </c>
      <c r="AX30" s="145" t="e">
        <f t="shared" si="36"/>
        <v>#REF!</v>
      </c>
      <c r="AY30" s="148" t="e">
        <f t="shared" si="36"/>
        <v>#REF!</v>
      </c>
      <c r="AZ30" s="149" t="e">
        <f t="shared" si="30"/>
        <v>#REF!</v>
      </c>
      <c r="BA30" s="150" t="e">
        <f t="shared" si="31"/>
        <v>#REF!</v>
      </c>
      <c r="BB30" s="143" t="e">
        <f t="shared" si="32"/>
        <v>#REF!</v>
      </c>
      <c r="BC30" s="144" t="e">
        <f t="shared" si="37"/>
        <v>#REF!</v>
      </c>
      <c r="BD30" s="145" t="e">
        <f t="shared" si="37"/>
        <v>#REF!</v>
      </c>
      <c r="BE30" s="145" t="e">
        <f t="shared" si="37"/>
        <v>#REF!</v>
      </c>
      <c r="BF30" s="145" t="e">
        <f t="shared" si="37"/>
        <v>#REF!</v>
      </c>
      <c r="BG30" s="145" t="e">
        <f t="shared" si="37"/>
        <v>#REF!</v>
      </c>
      <c r="BH30" s="145" t="e">
        <f t="shared" si="37"/>
        <v>#REF!</v>
      </c>
      <c r="BI30" s="148" t="e">
        <f t="shared" si="37"/>
        <v>#REF!</v>
      </c>
      <c r="BJ30" s="20"/>
    </row>
    <row r="31" spans="1:62" s="15" customFormat="1" ht="35.1" customHeight="1">
      <c r="A31" s="151" t="s">
        <v>53</v>
      </c>
      <c r="B31" s="136" t="e">
        <f t="shared" si="12"/>
        <v>#REF!</v>
      </c>
      <c r="C31" s="137" t="e">
        <f t="shared" si="13"/>
        <v>#REF!</v>
      </c>
      <c r="D31" s="138" t="e">
        <f t="shared" si="14"/>
        <v>#REF!</v>
      </c>
      <c r="E31" s="139" t="e">
        <f t="shared" si="15"/>
        <v>#REF!</v>
      </c>
      <c r="F31" s="139" t="e">
        <f t="shared" si="16"/>
        <v>#REF!</v>
      </c>
      <c r="G31" s="139" t="e">
        <f t="shared" si="17"/>
        <v>#REF!</v>
      </c>
      <c r="H31" s="139" t="e">
        <f t="shared" si="18"/>
        <v>#REF!</v>
      </c>
      <c r="I31" s="139" t="e">
        <f t="shared" si="19"/>
        <v>#REF!</v>
      </c>
      <c r="J31" s="140" t="e">
        <f t="shared" si="20"/>
        <v>#REF!</v>
      </c>
      <c r="K31" s="141" t="e">
        <f t="shared" si="21"/>
        <v>#REF!</v>
      </c>
      <c r="L31" s="142" t="e">
        <f t="shared" si="22"/>
        <v>#REF!</v>
      </c>
      <c r="M31" s="126" t="e">
        <f t="shared" si="3"/>
        <v>#REF!</v>
      </c>
      <c r="N31" s="143" t="e">
        <f t="shared" si="23"/>
        <v>#REF!</v>
      </c>
      <c r="O31" s="144" t="e">
        <f t="shared" si="33"/>
        <v>#REF!</v>
      </c>
      <c r="P31" s="145" t="e">
        <f t="shared" si="33"/>
        <v>#REF!</v>
      </c>
      <c r="Q31" s="145" t="e">
        <f t="shared" si="33"/>
        <v>#REF!</v>
      </c>
      <c r="R31" s="145" t="e">
        <f t="shared" si="33"/>
        <v>#REF!</v>
      </c>
      <c r="S31" s="145" t="e">
        <f t="shared" si="33"/>
        <v>#REF!</v>
      </c>
      <c r="T31" s="145" t="e">
        <f t="shared" si="33"/>
        <v>#REF!</v>
      </c>
      <c r="U31" s="146" t="e">
        <f t="shared" si="33"/>
        <v>#REF!</v>
      </c>
      <c r="V31" s="147" t="e">
        <f t="shared" si="24"/>
        <v>#REF!</v>
      </c>
      <c r="W31" s="143" t="e">
        <f t="shared" si="5"/>
        <v>#REF!</v>
      </c>
      <c r="X31" s="143" t="e">
        <f t="shared" si="25"/>
        <v>#REF!</v>
      </c>
      <c r="Y31" s="144" t="e">
        <f t="shared" si="34"/>
        <v>#REF!</v>
      </c>
      <c r="Z31" s="145" t="e">
        <f t="shared" si="34"/>
        <v>#REF!</v>
      </c>
      <c r="AA31" s="145" t="e">
        <f t="shared" si="34"/>
        <v>#REF!</v>
      </c>
      <c r="AB31" s="145" t="e">
        <f t="shared" si="34"/>
        <v>#REF!</v>
      </c>
      <c r="AC31" s="145" t="e">
        <f t="shared" si="34"/>
        <v>#REF!</v>
      </c>
      <c r="AD31" s="145" t="e">
        <f t="shared" si="34"/>
        <v>#REF!</v>
      </c>
      <c r="AE31" s="148" t="e">
        <f t="shared" si="34"/>
        <v>#REF!</v>
      </c>
      <c r="AF31" s="149" t="e">
        <f t="shared" si="26"/>
        <v>#REF!</v>
      </c>
      <c r="AG31" s="133" t="e">
        <f t="shared" si="7"/>
        <v>#REF!</v>
      </c>
      <c r="AH31" s="143" t="e">
        <f t="shared" si="27"/>
        <v>#REF!</v>
      </c>
      <c r="AI31" s="144" t="e">
        <f t="shared" si="35"/>
        <v>#REF!</v>
      </c>
      <c r="AJ31" s="145" t="e">
        <f t="shared" si="35"/>
        <v>#REF!</v>
      </c>
      <c r="AK31" s="145" t="e">
        <f t="shared" si="35"/>
        <v>#REF!</v>
      </c>
      <c r="AL31" s="145" t="e">
        <f t="shared" si="35"/>
        <v>#REF!</v>
      </c>
      <c r="AM31" s="145" t="e">
        <f t="shared" si="35"/>
        <v>#REF!</v>
      </c>
      <c r="AN31" s="145" t="e">
        <f t="shared" si="35"/>
        <v>#REF!</v>
      </c>
      <c r="AO31" s="148" t="e">
        <f t="shared" si="35"/>
        <v>#REF!</v>
      </c>
      <c r="AP31" s="149" t="e">
        <f t="shared" si="28"/>
        <v>#REF!</v>
      </c>
      <c r="AQ31" s="150" t="e">
        <f t="shared" si="9"/>
        <v>#REF!</v>
      </c>
      <c r="AR31" s="143" t="e">
        <f t="shared" si="29"/>
        <v>#REF!</v>
      </c>
      <c r="AS31" s="144" t="e">
        <f t="shared" si="36"/>
        <v>#REF!</v>
      </c>
      <c r="AT31" s="145" t="e">
        <f t="shared" si="36"/>
        <v>#REF!</v>
      </c>
      <c r="AU31" s="145" t="e">
        <f t="shared" si="36"/>
        <v>#REF!</v>
      </c>
      <c r="AV31" s="145" t="e">
        <f t="shared" si="36"/>
        <v>#REF!</v>
      </c>
      <c r="AW31" s="145" t="e">
        <f t="shared" si="36"/>
        <v>#REF!</v>
      </c>
      <c r="AX31" s="145" t="e">
        <f t="shared" si="36"/>
        <v>#REF!</v>
      </c>
      <c r="AY31" s="148" t="e">
        <f t="shared" si="36"/>
        <v>#REF!</v>
      </c>
      <c r="AZ31" s="149" t="e">
        <f t="shared" si="30"/>
        <v>#REF!</v>
      </c>
      <c r="BA31" s="150" t="e">
        <f t="shared" si="31"/>
        <v>#REF!</v>
      </c>
      <c r="BB31" s="143" t="e">
        <f t="shared" si="32"/>
        <v>#REF!</v>
      </c>
      <c r="BC31" s="144" t="e">
        <f t="shared" si="37"/>
        <v>#REF!</v>
      </c>
      <c r="BD31" s="145" t="e">
        <f t="shared" si="37"/>
        <v>#REF!</v>
      </c>
      <c r="BE31" s="145" t="e">
        <f t="shared" si="37"/>
        <v>#REF!</v>
      </c>
      <c r="BF31" s="145" t="e">
        <f t="shared" si="37"/>
        <v>#REF!</v>
      </c>
      <c r="BG31" s="145" t="e">
        <f t="shared" si="37"/>
        <v>#REF!</v>
      </c>
      <c r="BH31" s="145" t="e">
        <f t="shared" si="37"/>
        <v>#REF!</v>
      </c>
      <c r="BI31" s="148" t="e">
        <f t="shared" si="37"/>
        <v>#REF!</v>
      </c>
      <c r="BJ31" s="20"/>
    </row>
    <row r="32" spans="1:62" s="15" customFormat="1" ht="35.1" customHeight="1" thickBot="1">
      <c r="A32" s="153" t="s">
        <v>46</v>
      </c>
      <c r="B32" s="154" t="e">
        <f t="shared" si="12"/>
        <v>#REF!</v>
      </c>
      <c r="C32" s="155" t="e">
        <f t="shared" si="13"/>
        <v>#REF!</v>
      </c>
      <c r="D32" s="156" t="e">
        <f t="shared" si="14"/>
        <v>#REF!</v>
      </c>
      <c r="E32" s="157" t="e">
        <f t="shared" si="15"/>
        <v>#REF!</v>
      </c>
      <c r="F32" s="157" t="e">
        <f t="shared" si="16"/>
        <v>#REF!</v>
      </c>
      <c r="G32" s="157" t="e">
        <f t="shared" si="17"/>
        <v>#REF!</v>
      </c>
      <c r="H32" s="157" t="e">
        <f t="shared" si="18"/>
        <v>#REF!</v>
      </c>
      <c r="I32" s="157" t="e">
        <f t="shared" si="19"/>
        <v>#REF!</v>
      </c>
      <c r="J32" s="158" t="e">
        <f t="shared" si="20"/>
        <v>#REF!</v>
      </c>
      <c r="K32" s="159" t="e">
        <f t="shared" si="21"/>
        <v>#REF!</v>
      </c>
      <c r="L32" s="160" t="e">
        <f t="shared" si="22"/>
        <v>#REF!</v>
      </c>
      <c r="M32" s="161" t="e">
        <f t="shared" si="3"/>
        <v>#REF!</v>
      </c>
      <c r="N32" s="161" t="e">
        <f t="shared" si="23"/>
        <v>#REF!</v>
      </c>
      <c r="O32" s="162" t="e">
        <f t="shared" si="33"/>
        <v>#REF!</v>
      </c>
      <c r="P32" s="163" t="e">
        <f t="shared" si="33"/>
        <v>#REF!</v>
      </c>
      <c r="Q32" s="163" t="e">
        <f t="shared" si="33"/>
        <v>#REF!</v>
      </c>
      <c r="R32" s="163" t="e">
        <f t="shared" si="33"/>
        <v>#REF!</v>
      </c>
      <c r="S32" s="163" t="e">
        <f t="shared" si="33"/>
        <v>#REF!</v>
      </c>
      <c r="T32" s="163" t="e">
        <f t="shared" si="33"/>
        <v>#REF!</v>
      </c>
      <c r="U32" s="164" t="e">
        <f t="shared" si="33"/>
        <v>#REF!</v>
      </c>
      <c r="V32" s="165" t="e">
        <f t="shared" si="24"/>
        <v>#REF!</v>
      </c>
      <c r="W32" s="161" t="e">
        <f t="shared" si="5"/>
        <v>#REF!</v>
      </c>
      <c r="X32" s="161" t="e">
        <f t="shared" si="25"/>
        <v>#REF!</v>
      </c>
      <c r="Y32" s="162" t="e">
        <f t="shared" si="34"/>
        <v>#REF!</v>
      </c>
      <c r="Z32" s="163" t="e">
        <f t="shared" si="34"/>
        <v>#REF!</v>
      </c>
      <c r="AA32" s="163" t="e">
        <f t="shared" si="34"/>
        <v>#REF!</v>
      </c>
      <c r="AB32" s="163" t="e">
        <f t="shared" si="34"/>
        <v>#REF!</v>
      </c>
      <c r="AC32" s="163" t="e">
        <f t="shared" si="34"/>
        <v>#REF!</v>
      </c>
      <c r="AD32" s="163" t="e">
        <f t="shared" si="34"/>
        <v>#REF!</v>
      </c>
      <c r="AE32" s="166" t="e">
        <f t="shared" si="34"/>
        <v>#REF!</v>
      </c>
      <c r="AF32" s="167" t="e">
        <f t="shared" si="26"/>
        <v>#REF!</v>
      </c>
      <c r="AG32" s="168" t="e">
        <f t="shared" si="7"/>
        <v>#REF!</v>
      </c>
      <c r="AH32" s="161" t="e">
        <f t="shared" si="27"/>
        <v>#REF!</v>
      </c>
      <c r="AI32" s="162" t="e">
        <f t="shared" si="35"/>
        <v>#REF!</v>
      </c>
      <c r="AJ32" s="163" t="e">
        <f t="shared" si="35"/>
        <v>#REF!</v>
      </c>
      <c r="AK32" s="163" t="e">
        <f t="shared" si="35"/>
        <v>#REF!</v>
      </c>
      <c r="AL32" s="163" t="e">
        <f t="shared" si="35"/>
        <v>#REF!</v>
      </c>
      <c r="AM32" s="163" t="e">
        <f t="shared" si="35"/>
        <v>#REF!</v>
      </c>
      <c r="AN32" s="163" t="e">
        <f t="shared" si="35"/>
        <v>#REF!</v>
      </c>
      <c r="AO32" s="166" t="e">
        <f t="shared" si="35"/>
        <v>#REF!</v>
      </c>
      <c r="AP32" s="167" t="e">
        <f t="shared" si="28"/>
        <v>#REF!</v>
      </c>
      <c r="AQ32" s="168" t="e">
        <f t="shared" si="9"/>
        <v>#REF!</v>
      </c>
      <c r="AR32" s="161" t="e">
        <f t="shared" si="29"/>
        <v>#REF!</v>
      </c>
      <c r="AS32" s="162" t="e">
        <f t="shared" si="36"/>
        <v>#REF!</v>
      </c>
      <c r="AT32" s="163" t="e">
        <f t="shared" si="36"/>
        <v>#REF!</v>
      </c>
      <c r="AU32" s="163" t="e">
        <f t="shared" si="36"/>
        <v>#REF!</v>
      </c>
      <c r="AV32" s="163" t="e">
        <f t="shared" si="36"/>
        <v>#REF!</v>
      </c>
      <c r="AW32" s="163" t="e">
        <f t="shared" si="36"/>
        <v>#REF!</v>
      </c>
      <c r="AX32" s="163" t="e">
        <f t="shared" si="36"/>
        <v>#REF!</v>
      </c>
      <c r="AY32" s="166" t="e">
        <f t="shared" si="36"/>
        <v>#REF!</v>
      </c>
      <c r="AZ32" s="167" t="e">
        <f t="shared" si="30"/>
        <v>#REF!</v>
      </c>
      <c r="BA32" s="168" t="e">
        <f t="shared" si="31"/>
        <v>#REF!</v>
      </c>
      <c r="BB32" s="161" t="e">
        <f>SUM(BC32:BI32)</f>
        <v>#REF!</v>
      </c>
      <c r="BC32" s="162" t="e">
        <f t="shared" si="37"/>
        <v>#REF!</v>
      </c>
      <c r="BD32" s="163" t="e">
        <f t="shared" si="37"/>
        <v>#REF!</v>
      </c>
      <c r="BE32" s="163" t="e">
        <f t="shared" si="37"/>
        <v>#REF!</v>
      </c>
      <c r="BF32" s="163" t="e">
        <f t="shared" si="37"/>
        <v>#REF!</v>
      </c>
      <c r="BG32" s="163" t="e">
        <f t="shared" si="37"/>
        <v>#REF!</v>
      </c>
      <c r="BH32" s="163" t="e">
        <f t="shared" si="37"/>
        <v>#REF!</v>
      </c>
      <c r="BI32" s="166" t="e">
        <f t="shared" si="37"/>
        <v>#REF!</v>
      </c>
      <c r="BJ32" s="20"/>
    </row>
    <row r="33" spans="1:62" s="8" customFormat="1" ht="1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4" spans="1:62" s="102" customFormat="1" ht="35.1" customHeight="1">
      <c r="A34" s="97" t="s">
        <v>150</v>
      </c>
      <c r="B34" s="98"/>
      <c r="C34" s="97"/>
      <c r="D34" s="97"/>
      <c r="E34" s="97"/>
      <c r="F34" s="97"/>
      <c r="G34" s="97"/>
      <c r="H34" s="97"/>
      <c r="I34" s="97"/>
      <c r="J34" s="99"/>
      <c r="K34" s="99"/>
      <c r="L34" s="99"/>
      <c r="M34" s="99"/>
      <c r="N34" s="99"/>
      <c r="O34" s="99"/>
      <c r="P34" s="99"/>
      <c r="Q34" s="99"/>
      <c r="R34" s="99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1"/>
    </row>
    <row r="35" spans="1:62" s="8" customFormat="1" ht="15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2" s="15" customFormat="1" ht="24.95" customHeight="1"/>
    <row r="37" spans="1:62" s="193" customFormat="1" ht="24.95" customHeight="1">
      <c r="A37" s="192" t="s">
        <v>109</v>
      </c>
      <c r="B37" s="193" t="s">
        <v>118</v>
      </c>
      <c r="C37" s="193" t="s">
        <v>141</v>
      </c>
      <c r="D37" s="193" t="s">
        <v>88</v>
      </c>
      <c r="E37" s="193" t="s">
        <v>143</v>
      </c>
      <c r="F37" s="193" t="s">
        <v>144</v>
      </c>
      <c r="G37" s="193" t="s">
        <v>145</v>
      </c>
      <c r="H37" s="193" t="s">
        <v>146</v>
      </c>
      <c r="I37" s="193" t="s">
        <v>147</v>
      </c>
      <c r="J37" s="193" t="s">
        <v>148</v>
      </c>
      <c r="K37" s="193" t="s">
        <v>105</v>
      </c>
    </row>
    <row r="38" spans="1:62" s="193" customFormat="1" ht="24.95" customHeight="1">
      <c r="A38" s="192" t="s">
        <v>118</v>
      </c>
      <c r="B38" s="194" t="e">
        <f>SUM(B39,B42)</f>
        <v>#REF!</v>
      </c>
      <c r="C38" s="194" t="e">
        <f t="shared" ref="C38:K38" si="56">SUM(C39,C42)</f>
        <v>#REF!</v>
      </c>
      <c r="D38" s="194" t="e">
        <f t="shared" si="56"/>
        <v>#REF!</v>
      </c>
      <c r="E38" s="194" t="e">
        <f t="shared" si="56"/>
        <v>#REF!</v>
      </c>
      <c r="F38" s="194" t="e">
        <f t="shared" si="56"/>
        <v>#REF!</v>
      </c>
      <c r="G38" s="194" t="e">
        <f t="shared" si="56"/>
        <v>#REF!</v>
      </c>
      <c r="H38" s="194" t="e">
        <f t="shared" si="56"/>
        <v>#REF!</v>
      </c>
      <c r="I38" s="194" t="e">
        <f t="shared" si="56"/>
        <v>#REF!</v>
      </c>
      <c r="J38" s="194" t="e">
        <f t="shared" si="56"/>
        <v>#REF!</v>
      </c>
      <c r="K38" s="194" t="e">
        <f t="shared" si="56"/>
        <v>#REF!</v>
      </c>
    </row>
    <row r="39" spans="1:62" s="193" customFormat="1" ht="24.95" customHeight="1">
      <c r="A39" s="193" t="s">
        <v>135</v>
      </c>
      <c r="B39" s="194" t="e">
        <f>SUM(C39,D39)</f>
        <v>#REF!</v>
      </c>
      <c r="C39" s="194" t="e">
        <f>SUM(C40:C41)</f>
        <v>#REF!</v>
      </c>
      <c r="D39" s="194" t="e">
        <f t="shared" ref="D39:K39" si="57">SUM(D40:D41)</f>
        <v>#REF!</v>
      </c>
      <c r="E39" s="194" t="e">
        <f t="shared" si="57"/>
        <v>#REF!</v>
      </c>
      <c r="F39" s="194" t="e">
        <f t="shared" si="57"/>
        <v>#REF!</v>
      </c>
      <c r="G39" s="194" t="e">
        <f t="shared" si="57"/>
        <v>#REF!</v>
      </c>
      <c r="H39" s="194" t="e">
        <f t="shared" si="57"/>
        <v>#REF!</v>
      </c>
      <c r="I39" s="194" t="e">
        <f t="shared" si="57"/>
        <v>#REF!</v>
      </c>
      <c r="J39" s="194" t="e">
        <f t="shared" si="57"/>
        <v>#REF!</v>
      </c>
      <c r="K39" s="194" t="e">
        <f t="shared" si="57"/>
        <v>#REF!</v>
      </c>
    </row>
    <row r="40" spans="1:62" s="188" customFormat="1" ht="24.95" customHeight="1">
      <c r="A40" s="189" t="s">
        <v>137</v>
      </c>
      <c r="B40" s="190" t="e">
        <f>SUM(C40,D40)</f>
        <v>#REF!</v>
      </c>
      <c r="C40" s="190" t="e">
        <f>SUM(C8:C14,C26:C27)</f>
        <v>#REF!</v>
      </c>
      <c r="D40" s="190" t="e">
        <f t="shared" ref="D40:K40" si="58">SUM(D8:D14,D26:D27)</f>
        <v>#REF!</v>
      </c>
      <c r="E40" s="190" t="e">
        <f t="shared" si="58"/>
        <v>#REF!</v>
      </c>
      <c r="F40" s="190" t="e">
        <f t="shared" si="58"/>
        <v>#REF!</v>
      </c>
      <c r="G40" s="190" t="e">
        <f t="shared" si="58"/>
        <v>#REF!</v>
      </c>
      <c r="H40" s="190" t="e">
        <f t="shared" si="58"/>
        <v>#REF!</v>
      </c>
      <c r="I40" s="190" t="e">
        <f t="shared" si="58"/>
        <v>#REF!</v>
      </c>
      <c r="J40" s="190" t="e">
        <f t="shared" si="58"/>
        <v>#REF!</v>
      </c>
      <c r="K40" s="190" t="e">
        <f t="shared" si="58"/>
        <v>#REF!</v>
      </c>
    </row>
    <row r="41" spans="1:62" s="188" customFormat="1" ht="24.95" customHeight="1">
      <c r="A41" s="189" t="s">
        <v>138</v>
      </c>
      <c r="B41" s="190" t="e">
        <f>SUM(C41,D41)</f>
        <v>#REF!</v>
      </c>
      <c r="C41" s="190" t="e">
        <f>SUM(C16,C23:C25,C28:C30)</f>
        <v>#REF!</v>
      </c>
      <c r="D41" s="190" t="e">
        <f t="shared" ref="D41:K41" si="59">SUM(D16,D23:D25,D28:D30)</f>
        <v>#REF!</v>
      </c>
      <c r="E41" s="190" t="e">
        <f t="shared" si="59"/>
        <v>#REF!</v>
      </c>
      <c r="F41" s="190" t="e">
        <f t="shared" si="59"/>
        <v>#REF!</v>
      </c>
      <c r="G41" s="190" t="e">
        <f t="shared" si="59"/>
        <v>#REF!</v>
      </c>
      <c r="H41" s="190" t="e">
        <f t="shared" si="59"/>
        <v>#REF!</v>
      </c>
      <c r="I41" s="190" t="e">
        <f t="shared" si="59"/>
        <v>#REF!</v>
      </c>
      <c r="J41" s="190" t="e">
        <f t="shared" si="59"/>
        <v>#REF!</v>
      </c>
      <c r="K41" s="190" t="e">
        <f t="shared" si="59"/>
        <v>#REF!</v>
      </c>
    </row>
    <row r="42" spans="1:62" s="188" customFormat="1" ht="24.95" customHeight="1">
      <c r="A42" s="191" t="s">
        <v>136</v>
      </c>
      <c r="B42" s="354" t="e">
        <f>SUM(C42:D42)</f>
        <v>#REF!</v>
      </c>
      <c r="C42" s="190" t="e">
        <f>SUM(C15,C17:C22,C31:C32)</f>
        <v>#REF!</v>
      </c>
      <c r="D42" s="190" t="e">
        <f t="shared" ref="D42:BH42" si="60">SUM(D15,D17:D22,D31:D32)</f>
        <v>#REF!</v>
      </c>
      <c r="E42" s="190" t="e">
        <f t="shared" si="60"/>
        <v>#REF!</v>
      </c>
      <c r="F42" s="190" t="e">
        <f t="shared" si="60"/>
        <v>#REF!</v>
      </c>
      <c r="G42" s="190" t="e">
        <f t="shared" si="60"/>
        <v>#REF!</v>
      </c>
      <c r="H42" s="190" t="e">
        <f t="shared" si="60"/>
        <v>#REF!</v>
      </c>
      <c r="I42" s="190" t="e">
        <f t="shared" si="60"/>
        <v>#REF!</v>
      </c>
      <c r="J42" s="190" t="e">
        <f t="shared" si="60"/>
        <v>#REF!</v>
      </c>
      <c r="K42" s="190" t="e">
        <f t="shared" si="60"/>
        <v>#REF!</v>
      </c>
      <c r="L42" s="354" t="e">
        <f t="shared" si="60"/>
        <v>#REF!</v>
      </c>
      <c r="M42" s="190" t="e">
        <f t="shared" si="60"/>
        <v>#REF!</v>
      </c>
      <c r="N42" s="190" t="e">
        <f t="shared" si="60"/>
        <v>#REF!</v>
      </c>
      <c r="O42" s="190" t="e">
        <f t="shared" si="60"/>
        <v>#REF!</v>
      </c>
      <c r="P42" s="190" t="e">
        <f t="shared" si="60"/>
        <v>#REF!</v>
      </c>
      <c r="Q42" s="190" t="e">
        <f t="shared" si="60"/>
        <v>#REF!</v>
      </c>
      <c r="R42" s="190" t="e">
        <f t="shared" si="60"/>
        <v>#REF!</v>
      </c>
      <c r="S42" s="190" t="e">
        <f t="shared" si="60"/>
        <v>#REF!</v>
      </c>
      <c r="T42" s="190" t="e">
        <f t="shared" si="60"/>
        <v>#REF!</v>
      </c>
      <c r="U42" s="190" t="e">
        <f t="shared" si="60"/>
        <v>#REF!</v>
      </c>
      <c r="V42" s="219" t="e">
        <f t="shared" si="60"/>
        <v>#REF!</v>
      </c>
      <c r="W42" s="190" t="e">
        <f t="shared" si="60"/>
        <v>#REF!</v>
      </c>
      <c r="X42" s="190" t="e">
        <f t="shared" si="60"/>
        <v>#REF!</v>
      </c>
      <c r="Y42" s="190" t="e">
        <f t="shared" si="60"/>
        <v>#REF!</v>
      </c>
      <c r="Z42" s="190" t="e">
        <f t="shared" si="60"/>
        <v>#REF!</v>
      </c>
      <c r="AA42" s="190" t="e">
        <f t="shared" si="60"/>
        <v>#REF!</v>
      </c>
      <c r="AB42" s="190" t="e">
        <f t="shared" si="60"/>
        <v>#REF!</v>
      </c>
      <c r="AC42" s="190" t="e">
        <f t="shared" si="60"/>
        <v>#REF!</v>
      </c>
      <c r="AD42" s="190" t="e">
        <f t="shared" si="60"/>
        <v>#REF!</v>
      </c>
      <c r="AE42" s="190" t="e">
        <f t="shared" si="60"/>
        <v>#REF!</v>
      </c>
      <c r="AF42" s="219" t="e">
        <f t="shared" si="60"/>
        <v>#REF!</v>
      </c>
      <c r="AG42" s="190" t="e">
        <f t="shared" si="60"/>
        <v>#REF!</v>
      </c>
      <c r="AH42" s="190" t="e">
        <f t="shared" si="60"/>
        <v>#REF!</v>
      </c>
      <c r="AI42" s="190" t="e">
        <f t="shared" si="60"/>
        <v>#REF!</v>
      </c>
      <c r="AJ42" s="190" t="e">
        <f t="shared" si="60"/>
        <v>#REF!</v>
      </c>
      <c r="AK42" s="190" t="e">
        <f t="shared" si="60"/>
        <v>#REF!</v>
      </c>
      <c r="AL42" s="190" t="e">
        <f t="shared" si="60"/>
        <v>#REF!</v>
      </c>
      <c r="AM42" s="190" t="e">
        <f t="shared" si="60"/>
        <v>#REF!</v>
      </c>
      <c r="AN42" s="190" t="e">
        <f t="shared" si="60"/>
        <v>#REF!</v>
      </c>
      <c r="AO42" s="190" t="e">
        <f t="shared" si="60"/>
        <v>#REF!</v>
      </c>
      <c r="AP42" s="190" t="e">
        <f t="shared" si="60"/>
        <v>#REF!</v>
      </c>
      <c r="AQ42" s="219" t="e">
        <f t="shared" si="60"/>
        <v>#REF!</v>
      </c>
      <c r="AR42" s="190" t="e">
        <f t="shared" si="60"/>
        <v>#REF!</v>
      </c>
      <c r="AS42" s="190" t="e">
        <f t="shared" si="60"/>
        <v>#REF!</v>
      </c>
      <c r="AT42" s="190" t="e">
        <f t="shared" si="60"/>
        <v>#REF!</v>
      </c>
      <c r="AU42" s="190" t="e">
        <f t="shared" si="60"/>
        <v>#REF!</v>
      </c>
      <c r="AV42" s="190" t="e">
        <f t="shared" si="60"/>
        <v>#REF!</v>
      </c>
      <c r="AW42" s="190" t="e">
        <f t="shared" si="60"/>
        <v>#REF!</v>
      </c>
      <c r="AX42" s="190" t="e">
        <f t="shared" si="60"/>
        <v>#REF!</v>
      </c>
      <c r="AY42" s="190" t="e">
        <f t="shared" si="60"/>
        <v>#REF!</v>
      </c>
      <c r="AZ42" s="219" t="e">
        <f t="shared" si="60"/>
        <v>#REF!</v>
      </c>
      <c r="BA42" s="190" t="e">
        <f t="shared" si="60"/>
        <v>#REF!</v>
      </c>
      <c r="BB42" s="190" t="e">
        <f t="shared" si="60"/>
        <v>#REF!</v>
      </c>
      <c r="BC42" s="190" t="e">
        <f t="shared" si="60"/>
        <v>#REF!</v>
      </c>
      <c r="BD42" s="190" t="e">
        <f t="shared" si="60"/>
        <v>#REF!</v>
      </c>
      <c r="BE42" s="190" t="e">
        <f t="shared" si="60"/>
        <v>#REF!</v>
      </c>
      <c r="BF42" s="190" t="e">
        <f t="shared" si="60"/>
        <v>#REF!</v>
      </c>
      <c r="BG42" s="190" t="e">
        <f t="shared" si="60"/>
        <v>#REF!</v>
      </c>
      <c r="BH42" s="190" t="e">
        <f t="shared" si="60"/>
        <v>#REF!</v>
      </c>
      <c r="BI42" s="190"/>
    </row>
    <row r="43" spans="1:62" s="188" customFormat="1" ht="24.95" customHeight="1">
      <c r="B43" s="190" t="e">
        <f>B42-K42</f>
        <v>#REF!</v>
      </c>
    </row>
    <row r="44" spans="1:62" s="221" customFormat="1" ht="24.95" customHeight="1"/>
    <row r="45" spans="1:62" s="221" customFormat="1" ht="24.95" customHeight="1">
      <c r="A45" s="259" t="s">
        <v>198</v>
      </c>
      <c r="B45" s="222" t="e">
        <f>SUM(B8:B14,B26:B27)</f>
        <v>#REF!</v>
      </c>
      <c r="C45" s="222" t="e">
        <f t="shared" ref="C45:K45" si="61">SUM(C8:C14,C26:C27)</f>
        <v>#REF!</v>
      </c>
      <c r="D45" s="222" t="e">
        <f t="shared" si="61"/>
        <v>#REF!</v>
      </c>
      <c r="E45" s="222" t="e">
        <f t="shared" si="61"/>
        <v>#REF!</v>
      </c>
      <c r="F45" s="222" t="e">
        <f t="shared" si="61"/>
        <v>#REF!</v>
      </c>
      <c r="G45" s="222" t="e">
        <f t="shared" si="61"/>
        <v>#REF!</v>
      </c>
      <c r="H45" s="222" t="e">
        <f t="shared" si="61"/>
        <v>#REF!</v>
      </c>
      <c r="I45" s="222" t="e">
        <f t="shared" si="61"/>
        <v>#REF!</v>
      </c>
      <c r="J45" s="222" t="e">
        <f t="shared" si="61"/>
        <v>#REF!</v>
      </c>
      <c r="K45" s="222" t="e">
        <f t="shared" si="61"/>
        <v>#REF!</v>
      </c>
    </row>
    <row r="46" spans="1:62" s="221" customFormat="1" ht="24.95" customHeight="1">
      <c r="A46" s="259" t="s">
        <v>199</v>
      </c>
      <c r="B46" s="223" t="e">
        <f>B7-B45</f>
        <v>#REF!</v>
      </c>
      <c r="C46" s="223" t="e">
        <f t="shared" ref="C46:K46" si="62">C7-C45</f>
        <v>#REF!</v>
      </c>
      <c r="D46" s="223" t="e">
        <f t="shared" si="62"/>
        <v>#REF!</v>
      </c>
      <c r="E46" s="223" t="e">
        <f t="shared" si="62"/>
        <v>#REF!</v>
      </c>
      <c r="F46" s="223" t="e">
        <f t="shared" si="62"/>
        <v>#REF!</v>
      </c>
      <c r="G46" s="223" t="e">
        <f t="shared" si="62"/>
        <v>#REF!</v>
      </c>
      <c r="H46" s="223" t="e">
        <f t="shared" si="62"/>
        <v>#REF!</v>
      </c>
      <c r="I46" s="223" t="e">
        <f t="shared" si="62"/>
        <v>#REF!</v>
      </c>
      <c r="J46" s="223" t="e">
        <f t="shared" si="62"/>
        <v>#REF!</v>
      </c>
      <c r="K46" s="223" t="e">
        <f t="shared" si="62"/>
        <v>#REF!</v>
      </c>
    </row>
    <row r="47" spans="1:62" s="4" customFormat="1" ht="24.95" customHeight="1">
      <c r="E47" s="224"/>
    </row>
    <row r="48" spans="1:62" s="4" customFormat="1" ht="24.95" customHeight="1">
      <c r="E48" s="224"/>
    </row>
    <row r="49" s="4" customFormat="1" ht="24.95" customHeight="1"/>
    <row r="50" s="15" customFormat="1" ht="24.95" customHeight="1"/>
    <row r="51" s="15" customFormat="1" ht="24.95" customHeight="1"/>
    <row r="52" s="15" customFormat="1" ht="24.95" customHeight="1"/>
    <row r="53" s="15" customFormat="1" ht="24.95" customHeight="1"/>
    <row r="54" s="15" customFormat="1" ht="24.95" customHeight="1"/>
    <row r="55" s="15" customFormat="1" ht="24.95" customHeight="1"/>
    <row r="56" ht="20.100000000000001" customHeight="1"/>
    <row r="57" ht="20.100000000000001" customHeight="1"/>
  </sheetData>
  <mergeCells count="26">
    <mergeCell ref="W5:W6"/>
    <mergeCell ref="A2:BI2"/>
    <mergeCell ref="A4:A6"/>
    <mergeCell ref="B4:K4"/>
    <mergeCell ref="L4:U4"/>
    <mergeCell ref="V4:AE4"/>
    <mergeCell ref="AF4:AO4"/>
    <mergeCell ref="AP4:AY4"/>
    <mergeCell ref="AZ4:BI4"/>
    <mergeCell ref="B5:B6"/>
    <mergeCell ref="C5:C6"/>
    <mergeCell ref="D5:K5"/>
    <mergeCell ref="L5:L6"/>
    <mergeCell ref="M5:M6"/>
    <mergeCell ref="N5:U5"/>
    <mergeCell ref="V5:V6"/>
    <mergeCell ref="AR5:AY5"/>
    <mergeCell ref="AZ5:AZ6"/>
    <mergeCell ref="BA5:BA6"/>
    <mergeCell ref="BB5:BI5"/>
    <mergeCell ref="X5:AE5"/>
    <mergeCell ref="AF5:AF6"/>
    <mergeCell ref="AG5:AG6"/>
    <mergeCell ref="AH5:AO5"/>
    <mergeCell ref="AP5:AP6"/>
    <mergeCell ref="AQ5:AQ6"/>
  </mergeCells>
  <phoneticPr fontId="2" type="noConversion"/>
  <printOptions horizontalCentered="1"/>
  <pageMargins left="0.39370078740157483" right="0.31496062992125984" top="0.66" bottom="0.43" header="0.31496062992125984" footer="0.31496062992125984"/>
  <pageSetup paperSize="9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98"/>
  <sheetViews>
    <sheetView zoomScale="85" zoomScaleNormal="85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6.5"/>
  <cols>
    <col min="1" max="1" width="5.625" style="26" customWidth="1"/>
    <col min="2" max="2" width="9" bestFit="1" customWidth="1"/>
    <col min="3" max="3" width="12.625" customWidth="1"/>
    <col min="4" max="8" width="12.625" style="1" customWidth="1"/>
    <col min="9" max="9" width="14" style="7" customWidth="1"/>
    <col min="10" max="12" width="11.625" style="7" customWidth="1"/>
    <col min="13" max="13" width="10.625" style="7" customWidth="1"/>
    <col min="14" max="14" width="9.625" style="26" customWidth="1"/>
    <col min="15" max="15" width="3.5" customWidth="1"/>
    <col min="16" max="16" width="3.5" style="1" customWidth="1"/>
    <col min="17" max="17" width="9.625" style="1" bestFit="1" customWidth="1"/>
    <col min="18" max="18" width="2.25" customWidth="1"/>
    <col min="20" max="20" width="9" style="1"/>
    <col min="23" max="23" width="9" style="1"/>
    <col min="24" max="24" width="2.5" customWidth="1"/>
    <col min="26" max="26" width="9" style="1"/>
    <col min="30" max="30" width="2.25" customWidth="1"/>
    <col min="32" max="32" width="2.25" customWidth="1"/>
  </cols>
  <sheetData>
    <row r="2" spans="1:32" ht="25.5">
      <c r="A2" s="539" t="s">
        <v>365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</row>
    <row r="3" spans="1:32" s="1" customFormat="1" ht="17.25" thickBot="1">
      <c r="A3" s="26"/>
      <c r="I3" s="7"/>
      <c r="J3" s="7"/>
      <c r="K3" s="7"/>
      <c r="L3" s="7"/>
      <c r="M3" s="7"/>
      <c r="N3" s="26"/>
      <c r="P3" s="294"/>
      <c r="Q3" s="294" t="s">
        <v>256</v>
      </c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</row>
    <row r="4" spans="1:32" ht="24.95" customHeight="1" thickTop="1">
      <c r="A4" s="536" t="e">
        <f>"&lt;예정구역("&amp;COUNTIF(사업단계,"예정구역")&amp;"개소) 포함&gt;"</f>
        <v>#REF!</v>
      </c>
      <c r="B4" s="537"/>
      <c r="C4" s="537"/>
      <c r="D4" s="537"/>
      <c r="P4" s="286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95" t="s">
        <v>366</v>
      </c>
      <c r="AF4" s="288"/>
    </row>
    <row r="5" spans="1:32" s="1" customFormat="1" ht="20.100000000000001" customHeight="1">
      <c r="A5" s="540" t="s">
        <v>109</v>
      </c>
      <c r="B5" s="540"/>
      <c r="C5" s="548" t="s">
        <v>88</v>
      </c>
      <c r="D5" s="550" t="s">
        <v>93</v>
      </c>
      <c r="E5" s="542" t="s">
        <v>92</v>
      </c>
      <c r="F5" s="542" t="s">
        <v>222</v>
      </c>
      <c r="G5" s="542" t="s">
        <v>227</v>
      </c>
      <c r="H5" s="544" t="s">
        <v>95</v>
      </c>
      <c r="I5" s="546" t="s">
        <v>91</v>
      </c>
      <c r="J5" s="552" t="s">
        <v>87</v>
      </c>
      <c r="K5" s="553"/>
      <c r="L5" s="554"/>
      <c r="M5" s="546" t="s">
        <v>86</v>
      </c>
      <c r="N5" s="546" t="s">
        <v>110</v>
      </c>
      <c r="P5" s="289"/>
      <c r="Q5" s="546" t="s">
        <v>255</v>
      </c>
      <c r="R5" s="284"/>
      <c r="S5" s="552" t="s">
        <v>252</v>
      </c>
      <c r="T5" s="553"/>
      <c r="U5" s="553"/>
      <c r="V5" s="554"/>
      <c r="W5" s="546" t="s">
        <v>86</v>
      </c>
      <c r="X5" s="284"/>
      <c r="Y5" s="552" t="s">
        <v>253</v>
      </c>
      <c r="Z5" s="553"/>
      <c r="AA5" s="553"/>
      <c r="AB5" s="554"/>
      <c r="AC5" s="546" t="s">
        <v>86</v>
      </c>
      <c r="AD5" s="284"/>
      <c r="AE5" s="546" t="s">
        <v>110</v>
      </c>
      <c r="AF5" s="290"/>
    </row>
    <row r="6" spans="1:32" s="1" customFormat="1" ht="20.100000000000001" customHeight="1">
      <c r="A6" s="540"/>
      <c r="B6" s="540"/>
      <c r="C6" s="549"/>
      <c r="D6" s="551"/>
      <c r="E6" s="543"/>
      <c r="F6" s="543"/>
      <c r="G6" s="543"/>
      <c r="H6" s="545"/>
      <c r="I6" s="547"/>
      <c r="J6" s="27" t="s">
        <v>88</v>
      </c>
      <c r="K6" s="280" t="s">
        <v>89</v>
      </c>
      <c r="L6" s="281" t="s">
        <v>90</v>
      </c>
      <c r="M6" s="547"/>
      <c r="N6" s="547"/>
      <c r="P6" s="289"/>
      <c r="Q6" s="547"/>
      <c r="R6" s="284"/>
      <c r="S6" s="27" t="s">
        <v>254</v>
      </c>
      <c r="T6" s="27" t="s">
        <v>88</v>
      </c>
      <c r="U6" s="280" t="s">
        <v>89</v>
      </c>
      <c r="V6" s="281" t="s">
        <v>90</v>
      </c>
      <c r="W6" s="547"/>
      <c r="X6" s="284"/>
      <c r="Y6" s="27" t="s">
        <v>254</v>
      </c>
      <c r="Z6" s="27" t="s">
        <v>88</v>
      </c>
      <c r="AA6" s="280" t="s">
        <v>89</v>
      </c>
      <c r="AB6" s="281" t="s">
        <v>90</v>
      </c>
      <c r="AC6" s="547"/>
      <c r="AD6" s="284"/>
      <c r="AE6" s="547"/>
      <c r="AF6" s="290"/>
    </row>
    <row r="7" spans="1:32" s="1" customFormat="1" ht="20.100000000000001" customHeight="1">
      <c r="A7" s="541" t="s">
        <v>68</v>
      </c>
      <c r="B7" s="541"/>
      <c r="C7" s="203" t="e">
        <f t="shared" ref="C7:M7" si="0">SUM(C8:C32)</f>
        <v>#REF!</v>
      </c>
      <c r="D7" s="277" t="e">
        <f t="shared" si="0"/>
        <v>#REF!</v>
      </c>
      <c r="E7" s="278" t="e">
        <f t="shared" si="0"/>
        <v>#REF!</v>
      </c>
      <c r="F7" s="278" t="e">
        <f t="shared" si="0"/>
        <v>#REF!</v>
      </c>
      <c r="G7" s="278" t="e">
        <f t="shared" si="0"/>
        <v>#REF!</v>
      </c>
      <c r="H7" s="279" t="e">
        <f t="shared" si="0"/>
        <v>#REF!</v>
      </c>
      <c r="I7" s="31" t="e">
        <f t="shared" si="0"/>
        <v>#REF!</v>
      </c>
      <c r="J7" s="31" t="e">
        <f t="shared" si="0"/>
        <v>#REF!</v>
      </c>
      <c r="K7" s="282" t="e">
        <f t="shared" si="0"/>
        <v>#REF!</v>
      </c>
      <c r="L7" s="283" t="e">
        <f t="shared" si="0"/>
        <v>#REF!</v>
      </c>
      <c r="M7" s="31" t="e">
        <f t="shared" si="0"/>
        <v>#REF!</v>
      </c>
      <c r="N7" s="72"/>
      <c r="P7" s="289"/>
      <c r="Q7" s="31" t="e">
        <f>W7+AC7</f>
        <v>#REF!</v>
      </c>
      <c r="R7" s="284"/>
      <c r="S7" s="31" t="e">
        <f t="shared" ref="S7:W7" si="1">SUM(S8:S32)</f>
        <v>#REF!</v>
      </c>
      <c r="T7" s="31" t="e">
        <f t="shared" ref="T7" si="2">SUM(T8:T32)</f>
        <v>#REF!</v>
      </c>
      <c r="U7" s="282" t="e">
        <f t="shared" si="1"/>
        <v>#REF!</v>
      </c>
      <c r="V7" s="283" t="e">
        <f t="shared" si="1"/>
        <v>#REF!</v>
      </c>
      <c r="W7" s="31" t="e">
        <f t="shared" si="1"/>
        <v>#REF!</v>
      </c>
      <c r="X7" s="284"/>
      <c r="Y7" s="31" t="e">
        <f t="shared" ref="Y7" si="3">SUM(Y8:Y32)</f>
        <v>#REF!</v>
      </c>
      <c r="Z7" s="31" t="e">
        <f>SUM(Z8:Z32)</f>
        <v>#REF!</v>
      </c>
      <c r="AA7" s="282" t="e">
        <f t="shared" ref="AA7:AC7" si="4">SUM(AA8:AA32)</f>
        <v>#REF!</v>
      </c>
      <c r="AB7" s="283" t="e">
        <f t="shared" si="4"/>
        <v>#REF!</v>
      </c>
      <c r="AC7" s="31" t="e">
        <f t="shared" si="4"/>
        <v>#REF!</v>
      </c>
      <c r="AD7" s="284"/>
      <c r="AE7" s="72"/>
      <c r="AF7" s="290"/>
    </row>
    <row r="8" spans="1:32" s="1" customFormat="1" ht="20.100000000000001" customHeight="1">
      <c r="A8" s="32">
        <v>1</v>
      </c>
      <c r="B8" s="170" t="s">
        <v>24</v>
      </c>
      <c r="C8" s="204" t="e">
        <f>SUM(D8:H8)</f>
        <v>#REF!</v>
      </c>
      <c r="D8" s="205" t="e">
        <f>COUNTIFS(시군,'3.통계(면적,계획세대수)'!$B8,사업유형,'3.통계(면적,계획세대수)'!D$5)</f>
        <v>#REF!</v>
      </c>
      <c r="E8" s="206" t="e">
        <f>COUNTIFS(시군,'3.통계(면적,계획세대수)'!$B8,사업유형,'3.통계(면적,계획세대수)'!E$5)</f>
        <v>#REF!</v>
      </c>
      <c r="F8" s="206" t="e">
        <f>COUNTIFS(시군,'3.통계(면적,계획세대수)'!$B8,사업유형,'3.통계(면적,계획세대수)'!F$5)</f>
        <v>#REF!</v>
      </c>
      <c r="G8" s="202" t="e">
        <f>COUNTIFS(시군,'3.통계(면적,계획세대수)'!$B8,사업유형,'3.통계(면적,계획세대수)'!G$5)</f>
        <v>#REF!</v>
      </c>
      <c r="H8" s="207" t="e">
        <f>COUNTIFS(시군,'3.통계(면적,계획세대수)'!$B8,사업유형,'3.통계(면적,계획세대수)'!H$5)</f>
        <v>#REF!</v>
      </c>
      <c r="I8" s="44" t="e">
        <f t="shared" ref="I8:I32" si="5">SUMIF(시군,$B8,구역면적)</f>
        <v>#REF!</v>
      </c>
      <c r="J8" s="51" t="e">
        <f t="shared" ref="J8" si="6">SUM(K8:L8)</f>
        <v>#REF!</v>
      </c>
      <c r="K8" s="39" t="e">
        <f t="shared" ref="K8:K32" si="7">SUMIF(시군,$B8,신축분양계)</f>
        <v>#REF!</v>
      </c>
      <c r="L8" s="40" t="e">
        <f t="shared" ref="L8:L32" si="8">SUMIF(시군,$B8,신축임대계)</f>
        <v>#REF!</v>
      </c>
      <c r="M8" s="56" t="e">
        <f>ROUND(J8*N8,)</f>
        <v>#REF!</v>
      </c>
      <c r="N8" s="73">
        <v>2.7</v>
      </c>
      <c r="P8" s="289"/>
      <c r="Q8" s="56" t="e">
        <f t="shared" ref="Q8:Q32" si="9">W8+AC8</f>
        <v>#REF!</v>
      </c>
      <c r="R8" s="284"/>
      <c r="S8" s="51" t="e">
        <f t="shared" ref="S8:S32" si="10">COUNTIFS(시군,$B8,사업유형,"재개발",사업단계,"준공")</f>
        <v>#REF!</v>
      </c>
      <c r="T8" s="51" t="e">
        <f>U8+V8</f>
        <v>#REF!</v>
      </c>
      <c r="U8" s="39" t="e">
        <f t="shared" ref="U8:U32" si="11">SUMIFS(신축분양계,시군,$B8,사업유형,"재개발",사업단계,"준공")</f>
        <v>#REF!</v>
      </c>
      <c r="V8" s="40" t="e">
        <f t="shared" ref="V8:V32" si="12">SUMIFS(신축임대계,시군,$B8,사업유형,"재개발",사업단계,"준공")</f>
        <v>#REF!</v>
      </c>
      <c r="W8" s="56" t="e">
        <f>T8*$AE8</f>
        <v>#REF!</v>
      </c>
      <c r="X8" s="284"/>
      <c r="Y8" s="51" t="e">
        <f t="shared" ref="Y8:Y32" si="13">COUNTIFS(시군,$B8,사업유형,"재건축",사업단계,"준공")</f>
        <v>#REF!</v>
      </c>
      <c r="Z8" s="51" t="e">
        <f t="shared" ref="Z8:Z32" si="14">SUM(AA8:AB8)</f>
        <v>#REF!</v>
      </c>
      <c r="AA8" s="39" t="e">
        <f t="shared" ref="AA8:AA32" si="15">SUMIFS(신축분양계,시군,$B8,사업유형,"재건축",사업단계,"준공")</f>
        <v>#REF!</v>
      </c>
      <c r="AB8" s="40" t="e">
        <f t="shared" ref="AB8:AB32" si="16">SUMIFS(신축임대계,시군,$B8,사업유형,"재건축",사업단계,"준공")</f>
        <v>#REF!</v>
      </c>
      <c r="AC8" s="56" t="e">
        <f t="shared" ref="AC8:AC32" si="17">Z8*$AE8</f>
        <v>#REF!</v>
      </c>
      <c r="AD8" s="284"/>
      <c r="AE8" s="73">
        <v>2.7</v>
      </c>
      <c r="AF8" s="290"/>
    </row>
    <row r="9" spans="1:32" s="1" customFormat="1" ht="20.100000000000001" customHeight="1">
      <c r="A9" s="33">
        <v>2</v>
      </c>
      <c r="B9" s="171" t="s">
        <v>27</v>
      </c>
      <c r="C9" s="208" t="e">
        <f t="shared" ref="C9:C32" si="18">SUM(D9:H9)</f>
        <v>#REF!</v>
      </c>
      <c r="D9" s="209" t="e">
        <f>COUNTIFS(시군,'3.통계(면적,계획세대수)'!$B9,사업유형,'3.통계(면적,계획세대수)'!D$5)</f>
        <v>#REF!</v>
      </c>
      <c r="E9" s="210" t="e">
        <f>COUNTIFS(시군,'3.통계(면적,계획세대수)'!$B9,사업유형,'3.통계(면적,계획세대수)'!E$5)</f>
        <v>#REF!</v>
      </c>
      <c r="F9" s="211" t="e">
        <f>COUNTIFS(시군,'3.통계(면적,계획세대수)'!$B9,사업유형,'3.통계(면적,계획세대수)'!F$5)</f>
        <v>#REF!</v>
      </c>
      <c r="G9" s="210" t="e">
        <f>COUNTIFS(시군,'3.통계(면적,계획세대수)'!$B9,사업유형,'3.통계(면적,계획세대수)'!G$5)</f>
        <v>#REF!</v>
      </c>
      <c r="H9" s="212" t="e">
        <f>COUNTIFS(시군,'3.통계(면적,계획세대수)'!$B9,사업유형,'3.통계(면적,계획세대수)'!H$5)</f>
        <v>#REF!</v>
      </c>
      <c r="I9" s="45" t="e">
        <f t="shared" si="5"/>
        <v>#REF!</v>
      </c>
      <c r="J9" s="52" t="e">
        <f t="shared" ref="J9:J32" si="19">SUM(K9:L9)</f>
        <v>#REF!</v>
      </c>
      <c r="K9" s="41" t="e">
        <f t="shared" si="7"/>
        <v>#REF!</v>
      </c>
      <c r="L9" s="35" t="e">
        <f t="shared" si="8"/>
        <v>#REF!</v>
      </c>
      <c r="M9" s="36" t="e">
        <f>ROUND(J9*N9,)</f>
        <v>#REF!</v>
      </c>
      <c r="N9" s="74">
        <v>2.7</v>
      </c>
      <c r="P9" s="289"/>
      <c r="Q9" s="36" t="e">
        <f t="shared" si="9"/>
        <v>#REF!</v>
      </c>
      <c r="R9" s="284"/>
      <c r="S9" s="52" t="e">
        <f t="shared" si="10"/>
        <v>#REF!</v>
      </c>
      <c r="T9" s="52" t="e">
        <f t="shared" ref="T9:T32" si="20">U9+V9</f>
        <v>#REF!</v>
      </c>
      <c r="U9" s="41" t="e">
        <f t="shared" si="11"/>
        <v>#REF!</v>
      </c>
      <c r="V9" s="35" t="e">
        <f t="shared" si="12"/>
        <v>#REF!</v>
      </c>
      <c r="W9" s="36" t="e">
        <f t="shared" ref="W9:W32" si="21">T9*AE9</f>
        <v>#REF!</v>
      </c>
      <c r="X9" s="284"/>
      <c r="Y9" s="52" t="e">
        <f t="shared" si="13"/>
        <v>#REF!</v>
      </c>
      <c r="Z9" s="52" t="e">
        <f t="shared" si="14"/>
        <v>#REF!</v>
      </c>
      <c r="AA9" s="41" t="e">
        <f t="shared" si="15"/>
        <v>#REF!</v>
      </c>
      <c r="AB9" s="35" t="e">
        <f t="shared" si="16"/>
        <v>#REF!</v>
      </c>
      <c r="AC9" s="36" t="e">
        <f t="shared" si="17"/>
        <v>#REF!</v>
      </c>
      <c r="AD9" s="284"/>
      <c r="AE9" s="74">
        <v>2.7</v>
      </c>
      <c r="AF9" s="290"/>
    </row>
    <row r="10" spans="1:32" s="1" customFormat="1" ht="20.100000000000001" customHeight="1">
      <c r="A10" s="33">
        <v>3</v>
      </c>
      <c r="B10" s="171" t="s">
        <v>31</v>
      </c>
      <c r="C10" s="208" t="e">
        <f t="shared" si="18"/>
        <v>#REF!</v>
      </c>
      <c r="D10" s="209" t="e">
        <f>COUNTIFS(시군,'3.통계(면적,계획세대수)'!$B10,사업유형,'3.통계(면적,계획세대수)'!D$5)</f>
        <v>#REF!</v>
      </c>
      <c r="E10" s="210" t="e">
        <f>COUNTIFS(시군,'3.통계(면적,계획세대수)'!$B10,사업유형,'3.통계(면적,계획세대수)'!E$5)</f>
        <v>#REF!</v>
      </c>
      <c r="F10" s="210" t="e">
        <f>COUNTIFS(시군,'3.통계(면적,계획세대수)'!$B10,사업유형,'3.통계(면적,계획세대수)'!F$5)</f>
        <v>#REF!</v>
      </c>
      <c r="G10" s="210" t="e">
        <f>COUNTIFS(시군,'3.통계(면적,계획세대수)'!$B10,사업유형,'3.통계(면적,계획세대수)'!G$5)</f>
        <v>#REF!</v>
      </c>
      <c r="H10" s="212" t="e">
        <f>COUNTIFS(시군,'3.통계(면적,계획세대수)'!$B10,사업유형,'3.통계(면적,계획세대수)'!H$5)</f>
        <v>#REF!</v>
      </c>
      <c r="I10" s="45" t="e">
        <f t="shared" si="5"/>
        <v>#REF!</v>
      </c>
      <c r="J10" s="52" t="e">
        <f t="shared" si="19"/>
        <v>#REF!</v>
      </c>
      <c r="K10" s="41" t="e">
        <f t="shared" si="7"/>
        <v>#REF!</v>
      </c>
      <c r="L10" s="35" t="e">
        <f t="shared" si="8"/>
        <v>#REF!</v>
      </c>
      <c r="M10" s="36" t="e">
        <f t="shared" ref="M10:M31" si="22">ROUND(J10*N10,)</f>
        <v>#REF!</v>
      </c>
      <c r="N10" s="74">
        <v>2.8</v>
      </c>
      <c r="P10" s="289"/>
      <c r="Q10" s="36" t="e">
        <f t="shared" si="9"/>
        <v>#REF!</v>
      </c>
      <c r="R10" s="284"/>
      <c r="S10" s="52" t="e">
        <f t="shared" si="10"/>
        <v>#REF!</v>
      </c>
      <c r="T10" s="52" t="e">
        <f t="shared" si="20"/>
        <v>#REF!</v>
      </c>
      <c r="U10" s="41" t="e">
        <f t="shared" si="11"/>
        <v>#REF!</v>
      </c>
      <c r="V10" s="35" t="e">
        <f t="shared" si="12"/>
        <v>#REF!</v>
      </c>
      <c r="W10" s="36" t="e">
        <f t="shared" si="21"/>
        <v>#REF!</v>
      </c>
      <c r="X10" s="284"/>
      <c r="Y10" s="52" t="e">
        <f t="shared" si="13"/>
        <v>#REF!</v>
      </c>
      <c r="Z10" s="52" t="e">
        <f t="shared" si="14"/>
        <v>#REF!</v>
      </c>
      <c r="AA10" s="41" t="e">
        <f t="shared" si="15"/>
        <v>#REF!</v>
      </c>
      <c r="AB10" s="35" t="e">
        <f t="shared" si="16"/>
        <v>#REF!</v>
      </c>
      <c r="AC10" s="36" t="e">
        <f t="shared" si="17"/>
        <v>#REF!</v>
      </c>
      <c r="AD10" s="284"/>
      <c r="AE10" s="74">
        <v>2.8</v>
      </c>
      <c r="AF10" s="290"/>
    </row>
    <row r="11" spans="1:32" s="1" customFormat="1" ht="20.100000000000001" customHeight="1">
      <c r="A11" s="33">
        <v>4</v>
      </c>
      <c r="B11" s="171" t="s">
        <v>30</v>
      </c>
      <c r="C11" s="208" t="e">
        <f t="shared" si="18"/>
        <v>#REF!</v>
      </c>
      <c r="D11" s="209" t="e">
        <f>COUNTIFS(시군,'3.통계(면적,계획세대수)'!$B11,사업유형,'3.통계(면적,계획세대수)'!D$5)</f>
        <v>#REF!</v>
      </c>
      <c r="E11" s="210" t="e">
        <f>COUNTIFS(시군,'3.통계(면적,계획세대수)'!$B11,사업유형,'3.통계(면적,계획세대수)'!E$5)</f>
        <v>#REF!</v>
      </c>
      <c r="F11" s="210" t="e">
        <f>COUNTIFS(시군,'3.통계(면적,계획세대수)'!$B11,사업유형,'3.통계(면적,계획세대수)'!F$5)</f>
        <v>#REF!</v>
      </c>
      <c r="G11" s="210" t="e">
        <f>COUNTIFS(시군,'3.통계(면적,계획세대수)'!$B11,사업유형,'3.통계(면적,계획세대수)'!G$5)</f>
        <v>#REF!</v>
      </c>
      <c r="H11" s="212" t="e">
        <f>COUNTIFS(시군,'3.통계(면적,계획세대수)'!$B11,사업유형,'3.통계(면적,계획세대수)'!H$5)</f>
        <v>#REF!</v>
      </c>
      <c r="I11" s="45" t="e">
        <f t="shared" si="5"/>
        <v>#REF!</v>
      </c>
      <c r="J11" s="52" t="e">
        <f t="shared" si="19"/>
        <v>#REF!</v>
      </c>
      <c r="K11" s="41" t="e">
        <f t="shared" si="7"/>
        <v>#REF!</v>
      </c>
      <c r="L11" s="35" t="e">
        <f t="shared" si="8"/>
        <v>#REF!</v>
      </c>
      <c r="M11" s="36" t="e">
        <f t="shared" si="22"/>
        <v>#REF!</v>
      </c>
      <c r="N11" s="74">
        <v>2.8</v>
      </c>
      <c r="P11" s="289"/>
      <c r="Q11" s="36" t="e">
        <f t="shared" si="9"/>
        <v>#REF!</v>
      </c>
      <c r="R11" s="284"/>
      <c r="S11" s="52" t="e">
        <f t="shared" si="10"/>
        <v>#REF!</v>
      </c>
      <c r="T11" s="52" t="e">
        <f t="shared" si="20"/>
        <v>#REF!</v>
      </c>
      <c r="U11" s="41" t="e">
        <f t="shared" si="11"/>
        <v>#REF!</v>
      </c>
      <c r="V11" s="35" t="e">
        <f t="shared" si="12"/>
        <v>#REF!</v>
      </c>
      <c r="W11" s="36" t="e">
        <f t="shared" si="21"/>
        <v>#REF!</v>
      </c>
      <c r="X11" s="284"/>
      <c r="Y11" s="52" t="e">
        <f t="shared" si="13"/>
        <v>#REF!</v>
      </c>
      <c r="Z11" s="52" t="e">
        <f t="shared" si="14"/>
        <v>#REF!</v>
      </c>
      <c r="AA11" s="41" t="e">
        <f t="shared" si="15"/>
        <v>#REF!</v>
      </c>
      <c r="AB11" s="35" t="e">
        <f t="shared" si="16"/>
        <v>#REF!</v>
      </c>
      <c r="AC11" s="36" t="e">
        <f t="shared" si="17"/>
        <v>#REF!</v>
      </c>
      <c r="AD11" s="284"/>
      <c r="AE11" s="74">
        <v>2.8</v>
      </c>
      <c r="AF11" s="290"/>
    </row>
    <row r="12" spans="1:32" s="1" customFormat="1" ht="20.100000000000001" customHeight="1">
      <c r="A12" s="33">
        <v>5</v>
      </c>
      <c r="B12" s="171" t="s">
        <v>32</v>
      </c>
      <c r="C12" s="208" t="e">
        <f t="shared" si="18"/>
        <v>#REF!</v>
      </c>
      <c r="D12" s="209" t="e">
        <f>COUNTIFS(시군,'3.통계(면적,계획세대수)'!$B12,사업유형,'3.통계(면적,계획세대수)'!D$5)</f>
        <v>#REF!</v>
      </c>
      <c r="E12" s="210" t="e">
        <f>COUNTIFS(시군,'3.통계(면적,계획세대수)'!$B12,사업유형,'3.통계(면적,계획세대수)'!E$5)</f>
        <v>#REF!</v>
      </c>
      <c r="F12" s="210" t="e">
        <f>COUNTIFS(시군,'3.통계(면적,계획세대수)'!$B12,사업유형,'3.통계(면적,계획세대수)'!F$5)</f>
        <v>#REF!</v>
      </c>
      <c r="G12" s="210" t="e">
        <f>COUNTIFS(시군,'3.통계(면적,계획세대수)'!$B12,사업유형,'3.통계(면적,계획세대수)'!G$5)</f>
        <v>#REF!</v>
      </c>
      <c r="H12" s="212" t="e">
        <f>COUNTIFS(시군,'3.통계(면적,계획세대수)'!$B12,사업유형,'3.통계(면적,계획세대수)'!H$5)</f>
        <v>#REF!</v>
      </c>
      <c r="I12" s="45" t="e">
        <f t="shared" si="5"/>
        <v>#REF!</v>
      </c>
      <c r="J12" s="52" t="e">
        <f t="shared" si="19"/>
        <v>#REF!</v>
      </c>
      <c r="K12" s="41" t="e">
        <f t="shared" si="7"/>
        <v>#REF!</v>
      </c>
      <c r="L12" s="35" t="e">
        <f t="shared" si="8"/>
        <v>#REF!</v>
      </c>
      <c r="M12" s="36" t="e">
        <f t="shared" si="22"/>
        <v>#REF!</v>
      </c>
      <c r="N12" s="74">
        <v>2.7</v>
      </c>
      <c r="P12" s="289"/>
      <c r="Q12" s="36" t="e">
        <f t="shared" si="9"/>
        <v>#REF!</v>
      </c>
      <c r="R12" s="284"/>
      <c r="S12" s="52" t="e">
        <f t="shared" si="10"/>
        <v>#REF!</v>
      </c>
      <c r="T12" s="52" t="e">
        <f t="shared" si="20"/>
        <v>#REF!</v>
      </c>
      <c r="U12" s="41" t="e">
        <f t="shared" si="11"/>
        <v>#REF!</v>
      </c>
      <c r="V12" s="35" t="e">
        <f t="shared" si="12"/>
        <v>#REF!</v>
      </c>
      <c r="W12" s="36" t="e">
        <f t="shared" si="21"/>
        <v>#REF!</v>
      </c>
      <c r="X12" s="284"/>
      <c r="Y12" s="52" t="e">
        <f t="shared" si="13"/>
        <v>#REF!</v>
      </c>
      <c r="Z12" s="52" t="e">
        <f t="shared" si="14"/>
        <v>#REF!</v>
      </c>
      <c r="AA12" s="41" t="e">
        <f t="shared" si="15"/>
        <v>#REF!</v>
      </c>
      <c r="AB12" s="35" t="e">
        <f t="shared" si="16"/>
        <v>#REF!</v>
      </c>
      <c r="AC12" s="36" t="e">
        <f t="shared" si="17"/>
        <v>#REF!</v>
      </c>
      <c r="AD12" s="284"/>
      <c r="AE12" s="74">
        <v>2.7</v>
      </c>
      <c r="AF12" s="290"/>
    </row>
    <row r="13" spans="1:32" s="1" customFormat="1" ht="20.100000000000001" customHeight="1">
      <c r="A13" s="33">
        <v>6</v>
      </c>
      <c r="B13" s="171" t="s">
        <v>35</v>
      </c>
      <c r="C13" s="208" t="e">
        <f t="shared" si="18"/>
        <v>#REF!</v>
      </c>
      <c r="D13" s="209" t="e">
        <f>COUNTIFS(시군,'3.통계(면적,계획세대수)'!$B13,사업유형,'3.통계(면적,계획세대수)'!D$5)</f>
        <v>#REF!</v>
      </c>
      <c r="E13" s="210" t="e">
        <f>COUNTIFS(시군,'3.통계(면적,계획세대수)'!$B13,사업유형,'3.통계(면적,계획세대수)'!E$5)</f>
        <v>#REF!</v>
      </c>
      <c r="F13" s="210" t="e">
        <f>COUNTIFS(시군,'3.통계(면적,계획세대수)'!$B13,사업유형,'3.통계(면적,계획세대수)'!F$5)</f>
        <v>#REF!</v>
      </c>
      <c r="G13" s="210" t="e">
        <f>COUNTIFS(시군,'3.통계(면적,계획세대수)'!$B13,사업유형,'3.통계(면적,계획세대수)'!G$5)</f>
        <v>#REF!</v>
      </c>
      <c r="H13" s="212" t="e">
        <f>COUNTIFS(시군,'3.통계(면적,계획세대수)'!$B13,사업유형,'3.통계(면적,계획세대수)'!H$5)</f>
        <v>#REF!</v>
      </c>
      <c r="I13" s="45" t="e">
        <f t="shared" si="5"/>
        <v>#REF!</v>
      </c>
      <c r="J13" s="434" t="e">
        <f t="shared" si="19"/>
        <v>#REF!</v>
      </c>
      <c r="K13" s="41" t="e">
        <f t="shared" si="7"/>
        <v>#REF!</v>
      </c>
      <c r="L13" s="35" t="e">
        <f t="shared" si="8"/>
        <v>#REF!</v>
      </c>
      <c r="M13" s="36" t="e">
        <f t="shared" si="22"/>
        <v>#REF!</v>
      </c>
      <c r="N13" s="74">
        <v>2.5</v>
      </c>
      <c r="P13" s="289"/>
      <c r="Q13" s="36" t="e">
        <f t="shared" si="9"/>
        <v>#REF!</v>
      </c>
      <c r="R13" s="284"/>
      <c r="S13" s="52" t="e">
        <f t="shared" si="10"/>
        <v>#REF!</v>
      </c>
      <c r="T13" s="52" t="e">
        <f t="shared" si="20"/>
        <v>#REF!</v>
      </c>
      <c r="U13" s="41" t="e">
        <f t="shared" si="11"/>
        <v>#REF!</v>
      </c>
      <c r="V13" s="35" t="e">
        <f t="shared" si="12"/>
        <v>#REF!</v>
      </c>
      <c r="W13" s="36" t="e">
        <f t="shared" si="21"/>
        <v>#REF!</v>
      </c>
      <c r="X13" s="284"/>
      <c r="Y13" s="52" t="e">
        <f t="shared" si="13"/>
        <v>#REF!</v>
      </c>
      <c r="Z13" s="52" t="e">
        <f t="shared" si="14"/>
        <v>#REF!</v>
      </c>
      <c r="AA13" s="41" t="e">
        <f t="shared" si="15"/>
        <v>#REF!</v>
      </c>
      <c r="AB13" s="35" t="e">
        <f t="shared" si="16"/>
        <v>#REF!</v>
      </c>
      <c r="AC13" s="36" t="e">
        <f t="shared" si="17"/>
        <v>#REF!</v>
      </c>
      <c r="AD13" s="284"/>
      <c r="AE13" s="74">
        <v>2.5</v>
      </c>
      <c r="AF13" s="290"/>
    </row>
    <row r="14" spans="1:32" s="1" customFormat="1" ht="20.100000000000001" customHeight="1">
      <c r="A14" s="33">
        <v>7</v>
      </c>
      <c r="B14" s="171" t="s">
        <v>96</v>
      </c>
      <c r="C14" s="208" t="e">
        <f t="shared" si="18"/>
        <v>#REF!</v>
      </c>
      <c r="D14" s="209" t="e">
        <f>COUNTIFS(시군,'3.통계(면적,계획세대수)'!$B14,사업유형,'3.통계(면적,계획세대수)'!D$5)</f>
        <v>#REF!</v>
      </c>
      <c r="E14" s="210" t="e">
        <f>COUNTIFS(시군,'3.통계(면적,계획세대수)'!$B14,사업유형,'3.통계(면적,계획세대수)'!E$5)</f>
        <v>#REF!</v>
      </c>
      <c r="F14" s="210" t="e">
        <f>COUNTIFS(시군,'3.통계(면적,계획세대수)'!$B14,사업유형,'3.통계(면적,계획세대수)'!F$5)</f>
        <v>#REF!</v>
      </c>
      <c r="G14" s="210" t="e">
        <f>COUNTIFS(시군,'3.통계(면적,계획세대수)'!$B14,사업유형,'3.통계(면적,계획세대수)'!G$5)</f>
        <v>#REF!</v>
      </c>
      <c r="H14" s="213" t="e">
        <f>COUNTIFS(시군,'3.통계(면적,계획세대수)'!$B14,사업유형,'3.통계(면적,계획세대수)'!H$5)</f>
        <v>#REF!</v>
      </c>
      <c r="I14" s="45" t="e">
        <f t="shared" si="5"/>
        <v>#REF!</v>
      </c>
      <c r="J14" s="52" t="e">
        <f t="shared" si="19"/>
        <v>#REF!</v>
      </c>
      <c r="K14" s="41" t="e">
        <f t="shared" si="7"/>
        <v>#REF!</v>
      </c>
      <c r="L14" s="35" t="e">
        <f t="shared" si="8"/>
        <v>#REF!</v>
      </c>
      <c r="M14" s="36" t="e">
        <f t="shared" si="22"/>
        <v>#REF!</v>
      </c>
      <c r="N14" s="74">
        <v>2.6</v>
      </c>
      <c r="P14" s="289"/>
      <c r="Q14" s="36" t="e">
        <f t="shared" si="9"/>
        <v>#REF!</v>
      </c>
      <c r="R14" s="284"/>
      <c r="S14" s="52" t="e">
        <f t="shared" si="10"/>
        <v>#REF!</v>
      </c>
      <c r="T14" s="52" t="e">
        <f t="shared" si="20"/>
        <v>#REF!</v>
      </c>
      <c r="U14" s="41" t="e">
        <f t="shared" si="11"/>
        <v>#REF!</v>
      </c>
      <c r="V14" s="35" t="e">
        <f t="shared" si="12"/>
        <v>#REF!</v>
      </c>
      <c r="W14" s="36" t="e">
        <f t="shared" si="21"/>
        <v>#REF!</v>
      </c>
      <c r="X14" s="284"/>
      <c r="Y14" s="52" t="e">
        <f t="shared" si="13"/>
        <v>#REF!</v>
      </c>
      <c r="Z14" s="52" t="e">
        <f t="shared" si="14"/>
        <v>#REF!</v>
      </c>
      <c r="AA14" s="41" t="e">
        <f t="shared" si="15"/>
        <v>#REF!</v>
      </c>
      <c r="AB14" s="35" t="e">
        <f t="shared" si="16"/>
        <v>#REF!</v>
      </c>
      <c r="AC14" s="36" t="e">
        <f t="shared" si="17"/>
        <v>#REF!</v>
      </c>
      <c r="AD14" s="284"/>
      <c r="AE14" s="74">
        <v>2.6</v>
      </c>
      <c r="AF14" s="290"/>
    </row>
    <row r="15" spans="1:32" s="1" customFormat="1" ht="20.100000000000001" customHeight="1">
      <c r="A15" s="33">
        <v>8</v>
      </c>
      <c r="B15" s="37" t="s">
        <v>59</v>
      </c>
      <c r="C15" s="208" t="e">
        <f t="shared" si="18"/>
        <v>#REF!</v>
      </c>
      <c r="D15" s="209" t="e">
        <f>COUNTIFS(시군,'3.통계(면적,계획세대수)'!$B15,사업유형,'3.통계(면적,계획세대수)'!D$5)</f>
        <v>#REF!</v>
      </c>
      <c r="E15" s="210" t="e">
        <f>COUNTIFS(시군,'3.통계(면적,계획세대수)'!$B15,사업유형,'3.통계(면적,계획세대수)'!E$5)</f>
        <v>#REF!</v>
      </c>
      <c r="F15" s="210" t="e">
        <f>COUNTIFS(시군,'3.통계(면적,계획세대수)'!$B15,사업유형,'3.통계(면적,계획세대수)'!F$5)</f>
        <v>#REF!</v>
      </c>
      <c r="G15" s="210" t="e">
        <f>COUNTIFS(시군,'3.통계(면적,계획세대수)'!$B15,사업유형,'3.통계(면적,계획세대수)'!G$5)</f>
        <v>#REF!</v>
      </c>
      <c r="H15" s="212" t="e">
        <f>COUNTIFS(시군,'3.통계(면적,계획세대수)'!$B15,사업유형,'3.통계(면적,계획세대수)'!H$5)</f>
        <v>#REF!</v>
      </c>
      <c r="I15" s="45" t="e">
        <f t="shared" si="5"/>
        <v>#REF!</v>
      </c>
      <c r="J15" s="52" t="e">
        <f t="shared" si="19"/>
        <v>#REF!</v>
      </c>
      <c r="K15" s="41" t="e">
        <f t="shared" si="7"/>
        <v>#REF!</v>
      </c>
      <c r="L15" s="35" t="e">
        <f t="shared" si="8"/>
        <v>#REF!</v>
      </c>
      <c r="M15" s="36" t="e">
        <f t="shared" si="22"/>
        <v>#REF!</v>
      </c>
      <c r="N15" s="74">
        <v>2.7</v>
      </c>
      <c r="P15" s="289"/>
      <c r="Q15" s="36" t="e">
        <f t="shared" si="9"/>
        <v>#REF!</v>
      </c>
      <c r="R15" s="284"/>
      <c r="S15" s="52" t="e">
        <f t="shared" si="10"/>
        <v>#REF!</v>
      </c>
      <c r="T15" s="52" t="e">
        <f t="shared" si="20"/>
        <v>#REF!</v>
      </c>
      <c r="U15" s="41" t="e">
        <f t="shared" si="11"/>
        <v>#REF!</v>
      </c>
      <c r="V15" s="35" t="e">
        <f t="shared" si="12"/>
        <v>#REF!</v>
      </c>
      <c r="W15" s="36" t="e">
        <f t="shared" si="21"/>
        <v>#REF!</v>
      </c>
      <c r="X15" s="284"/>
      <c r="Y15" s="52" t="e">
        <f t="shared" si="13"/>
        <v>#REF!</v>
      </c>
      <c r="Z15" s="52" t="e">
        <f t="shared" si="14"/>
        <v>#REF!</v>
      </c>
      <c r="AA15" s="41" t="e">
        <f t="shared" si="15"/>
        <v>#REF!</v>
      </c>
      <c r="AB15" s="35" t="e">
        <f t="shared" si="16"/>
        <v>#REF!</v>
      </c>
      <c r="AC15" s="36" t="e">
        <f t="shared" si="17"/>
        <v>#REF!</v>
      </c>
      <c r="AD15" s="284"/>
      <c r="AE15" s="74">
        <v>2.7</v>
      </c>
      <c r="AF15" s="290"/>
    </row>
    <row r="16" spans="1:32" s="1" customFormat="1" ht="20.100000000000001" customHeight="1">
      <c r="A16" s="33">
        <v>9</v>
      </c>
      <c r="B16" s="172" t="s">
        <v>38</v>
      </c>
      <c r="C16" s="208" t="e">
        <f t="shared" si="18"/>
        <v>#REF!</v>
      </c>
      <c r="D16" s="209" t="e">
        <f>COUNTIFS(시군,'3.통계(면적,계획세대수)'!$B16,사업유형,'3.통계(면적,계획세대수)'!D$5)</f>
        <v>#REF!</v>
      </c>
      <c r="E16" s="210" t="e">
        <f>COUNTIFS(시군,'3.통계(면적,계획세대수)'!$B16,사업유형,'3.통계(면적,계획세대수)'!E$5)</f>
        <v>#REF!</v>
      </c>
      <c r="F16" s="210" t="e">
        <f>COUNTIFS(시군,'3.통계(면적,계획세대수)'!$B16,사업유형,'3.통계(면적,계획세대수)'!F$5)</f>
        <v>#REF!</v>
      </c>
      <c r="G16" s="210" t="e">
        <f>COUNTIFS(시군,'3.통계(면적,계획세대수)'!$B16,사업유형,'3.통계(면적,계획세대수)'!G$5)</f>
        <v>#REF!</v>
      </c>
      <c r="H16" s="212" t="e">
        <f>COUNTIFS(시군,'3.통계(면적,계획세대수)'!$B16,사업유형,'3.통계(면적,계획세대수)'!H$5)</f>
        <v>#REF!</v>
      </c>
      <c r="I16" s="45" t="e">
        <f t="shared" si="5"/>
        <v>#REF!</v>
      </c>
      <c r="J16" s="52" t="e">
        <f t="shared" si="19"/>
        <v>#REF!</v>
      </c>
      <c r="K16" s="41" t="e">
        <f t="shared" si="7"/>
        <v>#REF!</v>
      </c>
      <c r="L16" s="35" t="e">
        <f t="shared" si="8"/>
        <v>#REF!</v>
      </c>
      <c r="M16" s="36" t="e">
        <f t="shared" si="22"/>
        <v>#REF!</v>
      </c>
      <c r="N16" s="74">
        <v>2.6</v>
      </c>
      <c r="P16" s="289"/>
      <c r="Q16" s="36" t="e">
        <f t="shared" si="9"/>
        <v>#REF!</v>
      </c>
      <c r="R16" s="284"/>
      <c r="S16" s="52" t="e">
        <f t="shared" si="10"/>
        <v>#REF!</v>
      </c>
      <c r="T16" s="52" t="e">
        <f t="shared" si="20"/>
        <v>#REF!</v>
      </c>
      <c r="U16" s="41" t="e">
        <f t="shared" si="11"/>
        <v>#REF!</v>
      </c>
      <c r="V16" s="35" t="e">
        <f t="shared" si="12"/>
        <v>#REF!</v>
      </c>
      <c r="W16" s="36" t="e">
        <f t="shared" si="21"/>
        <v>#REF!</v>
      </c>
      <c r="X16" s="284"/>
      <c r="Y16" s="52" t="e">
        <f t="shared" si="13"/>
        <v>#REF!</v>
      </c>
      <c r="Z16" s="52" t="e">
        <f t="shared" si="14"/>
        <v>#REF!</v>
      </c>
      <c r="AA16" s="41" t="e">
        <f t="shared" si="15"/>
        <v>#REF!</v>
      </c>
      <c r="AB16" s="35" t="e">
        <f t="shared" si="16"/>
        <v>#REF!</v>
      </c>
      <c r="AC16" s="36" t="e">
        <f t="shared" si="17"/>
        <v>#REF!</v>
      </c>
      <c r="AD16" s="284"/>
      <c r="AE16" s="74">
        <v>2.6</v>
      </c>
      <c r="AF16" s="290"/>
    </row>
    <row r="17" spans="1:32" s="1" customFormat="1" ht="20.100000000000001" customHeight="1">
      <c r="A17" s="33">
        <v>10</v>
      </c>
      <c r="B17" s="429" t="s">
        <v>260</v>
      </c>
      <c r="C17" s="208" t="e">
        <f t="shared" si="18"/>
        <v>#REF!</v>
      </c>
      <c r="D17" s="209" t="e">
        <f>COUNTIFS(시군,'3.통계(면적,계획세대수)'!$B17,사업유형,'3.통계(면적,계획세대수)'!D$5)</f>
        <v>#REF!</v>
      </c>
      <c r="E17" s="210" t="e">
        <f>COUNTIFS(시군,'3.통계(면적,계획세대수)'!$B17,사업유형,'3.통계(면적,계획세대수)'!E$5)</f>
        <v>#REF!</v>
      </c>
      <c r="F17" s="210" t="e">
        <f>COUNTIFS(시군,'3.통계(면적,계획세대수)'!$B17,사업유형,'3.통계(면적,계획세대수)'!F$5)</f>
        <v>#REF!</v>
      </c>
      <c r="G17" s="210" t="e">
        <f>COUNTIFS(시군,'3.통계(면적,계획세대수)'!$B17,사업유형,'3.통계(면적,계획세대수)'!G$5)</f>
        <v>#REF!</v>
      </c>
      <c r="H17" s="212" t="e">
        <f>COUNTIFS(시군,'3.통계(면적,계획세대수)'!$B17,사업유형,'3.통계(면적,계획세대수)'!H$5)</f>
        <v>#REF!</v>
      </c>
      <c r="I17" s="45" t="e">
        <f t="shared" si="5"/>
        <v>#REF!</v>
      </c>
      <c r="J17" s="52" t="e">
        <f t="shared" si="19"/>
        <v>#REF!</v>
      </c>
      <c r="K17" s="41" t="e">
        <f t="shared" si="7"/>
        <v>#REF!</v>
      </c>
      <c r="L17" s="35" t="e">
        <f t="shared" si="8"/>
        <v>#REF!</v>
      </c>
      <c r="M17" s="36" t="e">
        <f t="shared" si="22"/>
        <v>#REF!</v>
      </c>
      <c r="N17" s="74">
        <v>2.6</v>
      </c>
      <c r="P17" s="289"/>
      <c r="Q17" s="36" t="e">
        <f t="shared" si="9"/>
        <v>#REF!</v>
      </c>
      <c r="R17" s="284"/>
      <c r="S17" s="52" t="e">
        <f t="shared" si="10"/>
        <v>#REF!</v>
      </c>
      <c r="T17" s="52" t="e">
        <f t="shared" ref="T17" si="23">U17+V17</f>
        <v>#REF!</v>
      </c>
      <c r="U17" s="41" t="e">
        <f t="shared" si="11"/>
        <v>#REF!</v>
      </c>
      <c r="V17" s="35" t="e">
        <f t="shared" si="12"/>
        <v>#REF!</v>
      </c>
      <c r="W17" s="36" t="e">
        <f t="shared" ref="W17" si="24">T17*AE17</f>
        <v>#REF!</v>
      </c>
      <c r="X17" s="284"/>
      <c r="Y17" s="52" t="e">
        <f t="shared" si="13"/>
        <v>#REF!</v>
      </c>
      <c r="Z17" s="52" t="e">
        <f t="shared" ref="Z17" si="25">SUM(AA17:AB17)</f>
        <v>#REF!</v>
      </c>
      <c r="AA17" s="41" t="e">
        <f t="shared" si="15"/>
        <v>#REF!</v>
      </c>
      <c r="AB17" s="35" t="e">
        <f t="shared" si="16"/>
        <v>#REF!</v>
      </c>
      <c r="AC17" s="36" t="e">
        <f t="shared" ref="AC17" si="26">Z17*$AE17</f>
        <v>#REF!</v>
      </c>
      <c r="AD17" s="284"/>
      <c r="AE17" s="74">
        <v>2.6</v>
      </c>
      <c r="AF17" s="290"/>
    </row>
    <row r="18" spans="1:32" s="1" customFormat="1" ht="20.100000000000001" customHeight="1">
      <c r="A18" s="33">
        <v>11</v>
      </c>
      <c r="B18" s="37" t="s">
        <v>55</v>
      </c>
      <c r="C18" s="208" t="e">
        <f t="shared" si="18"/>
        <v>#REF!</v>
      </c>
      <c r="D18" s="209" t="e">
        <f>COUNTIFS(시군,'3.통계(면적,계획세대수)'!$B18,사업유형,'3.통계(면적,계획세대수)'!D$5)</f>
        <v>#REF!</v>
      </c>
      <c r="E18" s="210" t="e">
        <f>COUNTIFS(시군,'3.통계(면적,계획세대수)'!$B18,사업유형,'3.통계(면적,계획세대수)'!E$5)</f>
        <v>#REF!</v>
      </c>
      <c r="F18" s="210" t="e">
        <f>COUNTIFS(시군,'3.통계(면적,계획세대수)'!$B18,사업유형,'3.통계(면적,계획세대수)'!F$5)</f>
        <v>#REF!</v>
      </c>
      <c r="G18" s="210" t="e">
        <f>COUNTIFS(시군,'3.통계(면적,계획세대수)'!$B18,사업유형,'3.통계(면적,계획세대수)'!G$5)</f>
        <v>#REF!</v>
      </c>
      <c r="H18" s="212" t="e">
        <f>COUNTIFS(시군,'3.통계(면적,계획세대수)'!$B18,사업유형,'3.통계(면적,계획세대수)'!H$5)</f>
        <v>#REF!</v>
      </c>
      <c r="I18" s="45" t="e">
        <f t="shared" si="5"/>
        <v>#REF!</v>
      </c>
      <c r="J18" s="52" t="e">
        <f t="shared" si="19"/>
        <v>#REF!</v>
      </c>
      <c r="K18" s="41" t="e">
        <f t="shared" si="7"/>
        <v>#REF!</v>
      </c>
      <c r="L18" s="35" t="e">
        <f t="shared" si="8"/>
        <v>#REF!</v>
      </c>
      <c r="M18" s="36" t="e">
        <f t="shared" si="22"/>
        <v>#REF!</v>
      </c>
      <c r="N18" s="74">
        <v>2.7</v>
      </c>
      <c r="P18" s="289"/>
      <c r="Q18" s="36" t="e">
        <f t="shared" si="9"/>
        <v>#REF!</v>
      </c>
      <c r="R18" s="284"/>
      <c r="S18" s="52" t="e">
        <f t="shared" si="10"/>
        <v>#REF!</v>
      </c>
      <c r="T18" s="52" t="e">
        <f t="shared" si="20"/>
        <v>#REF!</v>
      </c>
      <c r="U18" s="41" t="e">
        <f t="shared" si="11"/>
        <v>#REF!</v>
      </c>
      <c r="V18" s="35" t="e">
        <f t="shared" si="12"/>
        <v>#REF!</v>
      </c>
      <c r="W18" s="36" t="e">
        <f t="shared" si="21"/>
        <v>#REF!</v>
      </c>
      <c r="X18" s="284"/>
      <c r="Y18" s="52" t="e">
        <f t="shared" si="13"/>
        <v>#REF!</v>
      </c>
      <c r="Z18" s="52" t="e">
        <f t="shared" si="14"/>
        <v>#REF!</v>
      </c>
      <c r="AA18" s="41" t="e">
        <f t="shared" si="15"/>
        <v>#REF!</v>
      </c>
      <c r="AB18" s="35" t="e">
        <f t="shared" si="16"/>
        <v>#REF!</v>
      </c>
      <c r="AC18" s="36" t="e">
        <f t="shared" si="17"/>
        <v>#REF!</v>
      </c>
      <c r="AD18" s="284"/>
      <c r="AE18" s="74">
        <v>2.7</v>
      </c>
      <c r="AF18" s="290"/>
    </row>
    <row r="19" spans="1:32" s="1" customFormat="1" ht="20.100000000000001" customHeight="1">
      <c r="A19" s="33">
        <v>12</v>
      </c>
      <c r="B19" s="37" t="s">
        <v>48</v>
      </c>
      <c r="C19" s="208" t="e">
        <f t="shared" si="18"/>
        <v>#REF!</v>
      </c>
      <c r="D19" s="209" t="e">
        <f>COUNTIFS(시군,'3.통계(면적,계획세대수)'!$B19,사업유형,'3.통계(면적,계획세대수)'!D$5)</f>
        <v>#REF!</v>
      </c>
      <c r="E19" s="210" t="e">
        <f>COUNTIFS(시군,'3.통계(면적,계획세대수)'!$B19,사업유형,'3.통계(면적,계획세대수)'!E$5)</f>
        <v>#REF!</v>
      </c>
      <c r="F19" s="210" t="e">
        <f>COUNTIFS(시군,'3.통계(면적,계획세대수)'!$B19,사업유형,'3.통계(면적,계획세대수)'!F$5)</f>
        <v>#REF!</v>
      </c>
      <c r="G19" s="210" t="e">
        <f>COUNTIFS(시군,'3.통계(면적,계획세대수)'!$B19,사업유형,'3.통계(면적,계획세대수)'!G$5)</f>
        <v>#REF!</v>
      </c>
      <c r="H19" s="212" t="e">
        <f>COUNTIFS(시군,'3.통계(면적,계획세대수)'!$B19,사업유형,'3.통계(면적,계획세대수)'!H$5)</f>
        <v>#REF!</v>
      </c>
      <c r="I19" s="45" t="e">
        <f t="shared" si="5"/>
        <v>#REF!</v>
      </c>
      <c r="J19" s="52" t="e">
        <f>SUM(K19:L19)</f>
        <v>#REF!</v>
      </c>
      <c r="K19" s="41" t="e">
        <f t="shared" si="7"/>
        <v>#REF!</v>
      </c>
      <c r="L19" s="35" t="e">
        <f t="shared" si="8"/>
        <v>#REF!</v>
      </c>
      <c r="M19" s="36" t="e">
        <f t="shared" si="22"/>
        <v>#REF!</v>
      </c>
      <c r="N19" s="74">
        <v>2.6</v>
      </c>
      <c r="P19" s="289"/>
      <c r="Q19" s="36" t="e">
        <f t="shared" si="9"/>
        <v>#REF!</v>
      </c>
      <c r="R19" s="284"/>
      <c r="S19" s="52" t="e">
        <f t="shared" si="10"/>
        <v>#REF!</v>
      </c>
      <c r="T19" s="52" t="e">
        <f t="shared" si="20"/>
        <v>#REF!</v>
      </c>
      <c r="U19" s="41" t="e">
        <f t="shared" si="11"/>
        <v>#REF!</v>
      </c>
      <c r="V19" s="35" t="e">
        <f t="shared" si="12"/>
        <v>#REF!</v>
      </c>
      <c r="W19" s="36" t="e">
        <f t="shared" si="21"/>
        <v>#REF!</v>
      </c>
      <c r="X19" s="284"/>
      <c r="Y19" s="52" t="e">
        <f t="shared" si="13"/>
        <v>#REF!</v>
      </c>
      <c r="Z19" s="52" t="e">
        <f t="shared" si="14"/>
        <v>#REF!</v>
      </c>
      <c r="AA19" s="41" t="e">
        <f t="shared" si="15"/>
        <v>#REF!</v>
      </c>
      <c r="AB19" s="35" t="e">
        <f t="shared" si="16"/>
        <v>#REF!</v>
      </c>
      <c r="AC19" s="36" t="e">
        <f t="shared" si="17"/>
        <v>#REF!</v>
      </c>
      <c r="AD19" s="284"/>
      <c r="AE19" s="74">
        <v>2.6</v>
      </c>
      <c r="AF19" s="290"/>
    </row>
    <row r="20" spans="1:32" s="1" customFormat="1" ht="20.100000000000001" customHeight="1">
      <c r="A20" s="33">
        <v>13</v>
      </c>
      <c r="B20" s="37" t="s">
        <v>51</v>
      </c>
      <c r="C20" s="208" t="e">
        <f t="shared" si="18"/>
        <v>#REF!</v>
      </c>
      <c r="D20" s="209" t="e">
        <f>COUNTIFS(시군,'3.통계(면적,계획세대수)'!$B20,사업유형,'3.통계(면적,계획세대수)'!D$5)</f>
        <v>#REF!</v>
      </c>
      <c r="E20" s="210" t="e">
        <f>COUNTIFS(시군,'3.통계(면적,계획세대수)'!$B20,사업유형,'3.통계(면적,계획세대수)'!E$5)</f>
        <v>#REF!</v>
      </c>
      <c r="F20" s="210" t="e">
        <f>COUNTIFS(시군,'3.통계(면적,계획세대수)'!$B20,사업유형,'3.통계(면적,계획세대수)'!F$5)</f>
        <v>#REF!</v>
      </c>
      <c r="G20" s="210" t="e">
        <f>COUNTIFS(시군,'3.통계(면적,계획세대수)'!$B20,사업유형,'3.통계(면적,계획세대수)'!G$5)</f>
        <v>#REF!</v>
      </c>
      <c r="H20" s="212" t="e">
        <f>COUNTIFS(시군,'3.통계(면적,계획세대수)'!$B20,사업유형,'3.통계(면적,계획세대수)'!H$5)</f>
        <v>#REF!</v>
      </c>
      <c r="I20" s="45" t="e">
        <f t="shared" si="5"/>
        <v>#REF!</v>
      </c>
      <c r="J20" s="52" t="e">
        <f t="shared" si="19"/>
        <v>#REF!</v>
      </c>
      <c r="K20" s="41" t="e">
        <f t="shared" si="7"/>
        <v>#REF!</v>
      </c>
      <c r="L20" s="35" t="e">
        <f t="shared" si="8"/>
        <v>#REF!</v>
      </c>
      <c r="M20" s="36" t="e">
        <f t="shared" si="22"/>
        <v>#REF!</v>
      </c>
      <c r="N20" s="74">
        <v>2.8</v>
      </c>
      <c r="P20" s="289"/>
      <c r="Q20" s="36" t="e">
        <f t="shared" si="9"/>
        <v>#REF!</v>
      </c>
      <c r="R20" s="284"/>
      <c r="S20" s="52" t="e">
        <f t="shared" si="10"/>
        <v>#REF!</v>
      </c>
      <c r="T20" s="52" t="e">
        <f t="shared" si="20"/>
        <v>#REF!</v>
      </c>
      <c r="U20" s="41" t="e">
        <f t="shared" si="11"/>
        <v>#REF!</v>
      </c>
      <c r="V20" s="35" t="e">
        <f t="shared" si="12"/>
        <v>#REF!</v>
      </c>
      <c r="W20" s="36" t="e">
        <f t="shared" si="21"/>
        <v>#REF!</v>
      </c>
      <c r="X20" s="284"/>
      <c r="Y20" s="52" t="e">
        <f t="shared" si="13"/>
        <v>#REF!</v>
      </c>
      <c r="Z20" s="52" t="e">
        <f t="shared" si="14"/>
        <v>#REF!</v>
      </c>
      <c r="AA20" s="41" t="e">
        <f t="shared" si="15"/>
        <v>#REF!</v>
      </c>
      <c r="AB20" s="35" t="e">
        <f t="shared" si="16"/>
        <v>#REF!</v>
      </c>
      <c r="AC20" s="36" t="e">
        <f t="shared" si="17"/>
        <v>#REF!</v>
      </c>
      <c r="AD20" s="284"/>
      <c r="AE20" s="74">
        <v>2.8</v>
      </c>
      <c r="AF20" s="290"/>
    </row>
    <row r="21" spans="1:32" s="1" customFormat="1" ht="20.100000000000001" customHeight="1">
      <c r="A21" s="33">
        <v>14</v>
      </c>
      <c r="B21" s="37" t="s">
        <v>49</v>
      </c>
      <c r="C21" s="208" t="e">
        <f t="shared" si="18"/>
        <v>#REF!</v>
      </c>
      <c r="D21" s="209" t="e">
        <f>COUNTIFS(시군,'3.통계(면적,계획세대수)'!$B21,사업유형,'3.통계(면적,계획세대수)'!D$5)</f>
        <v>#REF!</v>
      </c>
      <c r="E21" s="210" t="e">
        <f>COUNTIFS(시군,'3.통계(면적,계획세대수)'!$B21,사업유형,'3.통계(면적,계획세대수)'!E$5)</f>
        <v>#REF!</v>
      </c>
      <c r="F21" s="210" t="e">
        <f>COUNTIFS(시군,'3.통계(면적,계획세대수)'!$B21,사업유형,'3.통계(면적,계획세대수)'!F$5)</f>
        <v>#REF!</v>
      </c>
      <c r="G21" s="210" t="e">
        <f>COUNTIFS(시군,'3.통계(면적,계획세대수)'!$B21,사업유형,'3.통계(면적,계획세대수)'!G$5)</f>
        <v>#REF!</v>
      </c>
      <c r="H21" s="212" t="e">
        <f>COUNTIFS(시군,'3.통계(면적,계획세대수)'!$B21,사업유형,'3.통계(면적,계획세대수)'!H$5)</f>
        <v>#REF!</v>
      </c>
      <c r="I21" s="45" t="e">
        <f t="shared" si="5"/>
        <v>#REF!</v>
      </c>
      <c r="J21" s="52" t="e">
        <f t="shared" si="19"/>
        <v>#REF!</v>
      </c>
      <c r="K21" s="41" t="e">
        <f t="shared" si="7"/>
        <v>#REF!</v>
      </c>
      <c r="L21" s="35" t="e">
        <f t="shared" si="8"/>
        <v>#REF!</v>
      </c>
      <c r="M21" s="36" t="e">
        <f t="shared" si="22"/>
        <v>#REF!</v>
      </c>
      <c r="N21" s="74">
        <v>2.6</v>
      </c>
      <c r="P21" s="289"/>
      <c r="Q21" s="36" t="e">
        <f t="shared" si="9"/>
        <v>#REF!</v>
      </c>
      <c r="R21" s="284"/>
      <c r="S21" s="52" t="e">
        <f t="shared" si="10"/>
        <v>#REF!</v>
      </c>
      <c r="T21" s="52" t="e">
        <f t="shared" si="20"/>
        <v>#REF!</v>
      </c>
      <c r="U21" s="41" t="e">
        <f t="shared" si="11"/>
        <v>#REF!</v>
      </c>
      <c r="V21" s="35" t="e">
        <f t="shared" si="12"/>
        <v>#REF!</v>
      </c>
      <c r="W21" s="36" t="e">
        <f t="shared" si="21"/>
        <v>#REF!</v>
      </c>
      <c r="X21" s="284"/>
      <c r="Y21" s="52" t="e">
        <f t="shared" si="13"/>
        <v>#REF!</v>
      </c>
      <c r="Z21" s="52" t="e">
        <f t="shared" si="14"/>
        <v>#REF!</v>
      </c>
      <c r="AA21" s="41" t="e">
        <f t="shared" si="15"/>
        <v>#REF!</v>
      </c>
      <c r="AB21" s="35" t="e">
        <f t="shared" si="16"/>
        <v>#REF!</v>
      </c>
      <c r="AC21" s="36" t="e">
        <f t="shared" si="17"/>
        <v>#REF!</v>
      </c>
      <c r="AD21" s="284"/>
      <c r="AE21" s="74">
        <v>2.6</v>
      </c>
      <c r="AF21" s="290"/>
    </row>
    <row r="22" spans="1:32" s="1" customFormat="1" ht="20.100000000000001" customHeight="1">
      <c r="A22" s="33">
        <v>15</v>
      </c>
      <c r="B22" s="37" t="s">
        <v>50</v>
      </c>
      <c r="C22" s="208" t="e">
        <f t="shared" si="18"/>
        <v>#REF!</v>
      </c>
      <c r="D22" s="209" t="e">
        <f>COUNTIFS(시군,'3.통계(면적,계획세대수)'!$B22,사업유형,'3.통계(면적,계획세대수)'!D$5)</f>
        <v>#REF!</v>
      </c>
      <c r="E22" s="210" t="e">
        <f>COUNTIFS(시군,'3.통계(면적,계획세대수)'!$B22,사업유형,'3.통계(면적,계획세대수)'!E$5)</f>
        <v>#REF!</v>
      </c>
      <c r="F22" s="210" t="e">
        <f>COUNTIFS(시군,'3.통계(면적,계획세대수)'!$B22,사업유형,'3.통계(면적,계획세대수)'!F$5)</f>
        <v>#REF!</v>
      </c>
      <c r="G22" s="210" t="e">
        <f>COUNTIFS(시군,'3.통계(면적,계획세대수)'!$B22,사업유형,'3.통계(면적,계획세대수)'!G$5)</f>
        <v>#REF!</v>
      </c>
      <c r="H22" s="212" t="e">
        <f>COUNTIFS(시군,'3.통계(면적,계획세대수)'!$B22,사업유형,'3.통계(면적,계획세대수)'!H$5)</f>
        <v>#REF!</v>
      </c>
      <c r="I22" s="45" t="e">
        <f t="shared" si="5"/>
        <v>#REF!</v>
      </c>
      <c r="J22" s="52" t="e">
        <f t="shared" si="19"/>
        <v>#REF!</v>
      </c>
      <c r="K22" s="41" t="e">
        <f t="shared" si="7"/>
        <v>#REF!</v>
      </c>
      <c r="L22" s="35" t="e">
        <f t="shared" si="8"/>
        <v>#REF!</v>
      </c>
      <c r="M22" s="36" t="e">
        <f t="shared" si="22"/>
        <v>#REF!</v>
      </c>
      <c r="N22" s="74">
        <v>2.9</v>
      </c>
      <c r="P22" s="289"/>
      <c r="Q22" s="36" t="e">
        <f t="shared" si="9"/>
        <v>#REF!</v>
      </c>
      <c r="R22" s="284"/>
      <c r="S22" s="52" t="e">
        <f t="shared" si="10"/>
        <v>#REF!</v>
      </c>
      <c r="T22" s="52" t="e">
        <f t="shared" si="20"/>
        <v>#REF!</v>
      </c>
      <c r="U22" s="41" t="e">
        <f t="shared" si="11"/>
        <v>#REF!</v>
      </c>
      <c r="V22" s="35" t="e">
        <f t="shared" si="12"/>
        <v>#REF!</v>
      </c>
      <c r="W22" s="36" t="e">
        <f t="shared" si="21"/>
        <v>#REF!</v>
      </c>
      <c r="X22" s="284"/>
      <c r="Y22" s="52" t="e">
        <f t="shared" si="13"/>
        <v>#REF!</v>
      </c>
      <c r="Z22" s="52" t="e">
        <f t="shared" si="14"/>
        <v>#REF!</v>
      </c>
      <c r="AA22" s="41" t="e">
        <f t="shared" si="15"/>
        <v>#REF!</v>
      </c>
      <c r="AB22" s="35" t="e">
        <f t="shared" si="16"/>
        <v>#REF!</v>
      </c>
      <c r="AC22" s="36" t="e">
        <f t="shared" si="17"/>
        <v>#REF!</v>
      </c>
      <c r="AD22" s="284"/>
      <c r="AE22" s="74">
        <v>2.9</v>
      </c>
      <c r="AF22" s="290"/>
    </row>
    <row r="23" spans="1:32" s="1" customFormat="1" ht="20.100000000000001" customHeight="1">
      <c r="A23" s="33">
        <v>16</v>
      </c>
      <c r="B23" s="172" t="s">
        <v>39</v>
      </c>
      <c r="C23" s="208" t="e">
        <f t="shared" si="18"/>
        <v>#REF!</v>
      </c>
      <c r="D23" s="209" t="e">
        <f>COUNTIFS(시군,'3.통계(면적,계획세대수)'!$B23,사업유형,'3.통계(면적,계획세대수)'!D$5)</f>
        <v>#REF!</v>
      </c>
      <c r="E23" s="210" t="e">
        <f>COUNTIFS(시군,'3.통계(면적,계획세대수)'!$B23,사업유형,'3.통계(면적,계획세대수)'!E$5)</f>
        <v>#REF!</v>
      </c>
      <c r="F23" s="210" t="e">
        <f>COUNTIFS(시군,'3.통계(면적,계획세대수)'!$B23,사업유형,'3.통계(면적,계획세대수)'!F$5)</f>
        <v>#REF!</v>
      </c>
      <c r="G23" s="210" t="e">
        <f>COUNTIFS(시군,'3.통계(면적,계획세대수)'!$B23,사업유형,'3.통계(면적,계획세대수)'!G$5)</f>
        <v>#REF!</v>
      </c>
      <c r="H23" s="212" t="e">
        <f>COUNTIFS(시군,'3.통계(면적,계획세대수)'!$B23,사업유형,'3.통계(면적,계획세대수)'!H$5)</f>
        <v>#REF!</v>
      </c>
      <c r="I23" s="45" t="e">
        <f t="shared" si="5"/>
        <v>#REF!</v>
      </c>
      <c r="J23" s="52" t="e">
        <f t="shared" si="19"/>
        <v>#REF!</v>
      </c>
      <c r="K23" s="41" t="e">
        <f t="shared" si="7"/>
        <v>#REF!</v>
      </c>
      <c r="L23" s="35" t="e">
        <f t="shared" si="8"/>
        <v>#REF!</v>
      </c>
      <c r="M23" s="36" t="e">
        <f t="shared" si="22"/>
        <v>#REF!</v>
      </c>
      <c r="N23" s="74">
        <v>2.6</v>
      </c>
      <c r="P23" s="289"/>
      <c r="Q23" s="36" t="e">
        <f t="shared" si="9"/>
        <v>#REF!</v>
      </c>
      <c r="R23" s="284"/>
      <c r="S23" s="52" t="e">
        <f t="shared" si="10"/>
        <v>#REF!</v>
      </c>
      <c r="T23" s="52" t="e">
        <f t="shared" si="20"/>
        <v>#REF!</v>
      </c>
      <c r="U23" s="41" t="e">
        <f t="shared" si="11"/>
        <v>#REF!</v>
      </c>
      <c r="V23" s="35" t="e">
        <f t="shared" si="12"/>
        <v>#REF!</v>
      </c>
      <c r="W23" s="36" t="e">
        <f t="shared" si="21"/>
        <v>#REF!</v>
      </c>
      <c r="X23" s="284"/>
      <c r="Y23" s="52" t="e">
        <f t="shared" si="13"/>
        <v>#REF!</v>
      </c>
      <c r="Z23" s="52" t="e">
        <f t="shared" si="14"/>
        <v>#REF!</v>
      </c>
      <c r="AA23" s="41" t="e">
        <f t="shared" si="15"/>
        <v>#REF!</v>
      </c>
      <c r="AB23" s="35" t="e">
        <f t="shared" si="16"/>
        <v>#REF!</v>
      </c>
      <c r="AC23" s="36" t="e">
        <f t="shared" si="17"/>
        <v>#REF!</v>
      </c>
      <c r="AD23" s="284"/>
      <c r="AE23" s="74">
        <v>2.6</v>
      </c>
      <c r="AF23" s="290"/>
    </row>
    <row r="24" spans="1:32" s="1" customFormat="1" ht="20.100000000000001" customHeight="1">
      <c r="A24" s="33">
        <v>17</v>
      </c>
      <c r="B24" s="172" t="s">
        <v>45</v>
      </c>
      <c r="C24" s="208" t="e">
        <f t="shared" si="18"/>
        <v>#REF!</v>
      </c>
      <c r="D24" s="209" t="e">
        <f>COUNTIFS(시군,'3.통계(면적,계획세대수)'!$B24,사업유형,'3.통계(면적,계획세대수)'!D$5)</f>
        <v>#REF!</v>
      </c>
      <c r="E24" s="210" t="e">
        <f>COUNTIFS(시군,'3.통계(면적,계획세대수)'!$B24,사업유형,'3.통계(면적,계획세대수)'!E$5)</f>
        <v>#REF!</v>
      </c>
      <c r="F24" s="210" t="e">
        <f>COUNTIFS(시군,'3.통계(면적,계획세대수)'!$B24,사업유형,'3.통계(면적,계획세대수)'!F$5)</f>
        <v>#REF!</v>
      </c>
      <c r="G24" s="210" t="e">
        <f>COUNTIFS(시군,'3.통계(면적,계획세대수)'!$B24,사업유형,'3.통계(면적,계획세대수)'!G$5)</f>
        <v>#REF!</v>
      </c>
      <c r="H24" s="212" t="e">
        <f>COUNTIFS(시군,'3.통계(면적,계획세대수)'!$B24,사업유형,'3.통계(면적,계획세대수)'!H$5)</f>
        <v>#REF!</v>
      </c>
      <c r="I24" s="45" t="e">
        <f t="shared" si="5"/>
        <v>#REF!</v>
      </c>
      <c r="J24" s="52" t="e">
        <f t="shared" si="19"/>
        <v>#REF!</v>
      </c>
      <c r="K24" s="41" t="e">
        <f t="shared" si="7"/>
        <v>#REF!</v>
      </c>
      <c r="L24" s="35" t="e">
        <f t="shared" si="8"/>
        <v>#REF!</v>
      </c>
      <c r="M24" s="36" t="e">
        <f t="shared" si="22"/>
        <v>#REF!</v>
      </c>
      <c r="N24" s="74">
        <v>2.6</v>
      </c>
      <c r="P24" s="289"/>
      <c r="Q24" s="36" t="e">
        <f t="shared" si="9"/>
        <v>#REF!</v>
      </c>
      <c r="R24" s="284"/>
      <c r="S24" s="52" t="e">
        <f t="shared" si="10"/>
        <v>#REF!</v>
      </c>
      <c r="T24" s="52" t="e">
        <f t="shared" si="20"/>
        <v>#REF!</v>
      </c>
      <c r="U24" s="41" t="e">
        <f t="shared" si="11"/>
        <v>#REF!</v>
      </c>
      <c r="V24" s="35" t="e">
        <f t="shared" si="12"/>
        <v>#REF!</v>
      </c>
      <c r="W24" s="36" t="e">
        <f t="shared" si="21"/>
        <v>#REF!</v>
      </c>
      <c r="X24" s="284"/>
      <c r="Y24" s="52" t="e">
        <f t="shared" si="13"/>
        <v>#REF!</v>
      </c>
      <c r="Z24" s="52" t="e">
        <f t="shared" si="14"/>
        <v>#REF!</v>
      </c>
      <c r="AA24" s="41" t="e">
        <f t="shared" si="15"/>
        <v>#REF!</v>
      </c>
      <c r="AB24" s="35" t="e">
        <f t="shared" si="16"/>
        <v>#REF!</v>
      </c>
      <c r="AC24" s="36" t="e">
        <f t="shared" si="17"/>
        <v>#REF!</v>
      </c>
      <c r="AD24" s="284"/>
      <c r="AE24" s="74">
        <v>2.6</v>
      </c>
      <c r="AF24" s="290"/>
    </row>
    <row r="25" spans="1:32" s="1" customFormat="1" ht="20.100000000000001" customHeight="1">
      <c r="A25" s="33">
        <v>18</v>
      </c>
      <c r="B25" s="172" t="s">
        <v>40</v>
      </c>
      <c r="C25" s="208" t="e">
        <f t="shared" si="18"/>
        <v>#REF!</v>
      </c>
      <c r="D25" s="209" t="e">
        <f>COUNTIFS(시군,'3.통계(면적,계획세대수)'!$B25,사업유형,'3.통계(면적,계획세대수)'!D$5)</f>
        <v>#REF!</v>
      </c>
      <c r="E25" s="210" t="e">
        <f>COUNTIFS(시군,'3.통계(면적,계획세대수)'!$B25,사업유형,'3.통계(면적,계획세대수)'!E$5)</f>
        <v>#REF!</v>
      </c>
      <c r="F25" s="210" t="e">
        <f>COUNTIFS(시군,'3.통계(면적,계획세대수)'!$B25,사업유형,'3.통계(면적,계획세대수)'!F$5)</f>
        <v>#REF!</v>
      </c>
      <c r="G25" s="210" t="e">
        <f>COUNTIFS(시군,'3.통계(면적,계획세대수)'!$B25,사업유형,'3.통계(면적,계획세대수)'!G$5)</f>
        <v>#REF!</v>
      </c>
      <c r="H25" s="212" t="e">
        <f>COUNTIFS(시군,'3.통계(면적,계획세대수)'!$B25,사업유형,'3.통계(면적,계획세대수)'!H$5)</f>
        <v>#REF!</v>
      </c>
      <c r="I25" s="45" t="e">
        <f t="shared" si="5"/>
        <v>#REF!</v>
      </c>
      <c r="J25" s="52" t="e">
        <f t="shared" si="19"/>
        <v>#REF!</v>
      </c>
      <c r="K25" s="41" t="e">
        <f t="shared" si="7"/>
        <v>#REF!</v>
      </c>
      <c r="L25" s="35" t="e">
        <f t="shared" si="8"/>
        <v>#REF!</v>
      </c>
      <c r="M25" s="36" t="e">
        <f t="shared" si="22"/>
        <v>#REF!</v>
      </c>
      <c r="N25" s="74">
        <v>2.8</v>
      </c>
      <c r="P25" s="289"/>
      <c r="Q25" s="36" t="e">
        <f t="shared" si="9"/>
        <v>#REF!</v>
      </c>
      <c r="R25" s="284"/>
      <c r="S25" s="52" t="e">
        <f t="shared" si="10"/>
        <v>#REF!</v>
      </c>
      <c r="T25" s="52" t="e">
        <f t="shared" si="20"/>
        <v>#REF!</v>
      </c>
      <c r="U25" s="41" t="e">
        <f t="shared" si="11"/>
        <v>#REF!</v>
      </c>
      <c r="V25" s="35" t="e">
        <f t="shared" si="12"/>
        <v>#REF!</v>
      </c>
      <c r="W25" s="36" t="e">
        <f t="shared" si="21"/>
        <v>#REF!</v>
      </c>
      <c r="X25" s="284"/>
      <c r="Y25" s="52" t="e">
        <f t="shared" si="13"/>
        <v>#REF!</v>
      </c>
      <c r="Z25" s="52" t="e">
        <f t="shared" si="14"/>
        <v>#REF!</v>
      </c>
      <c r="AA25" s="41" t="e">
        <f t="shared" si="15"/>
        <v>#REF!</v>
      </c>
      <c r="AB25" s="35" t="e">
        <f t="shared" si="16"/>
        <v>#REF!</v>
      </c>
      <c r="AC25" s="36" t="e">
        <f t="shared" si="17"/>
        <v>#REF!</v>
      </c>
      <c r="AD25" s="284"/>
      <c r="AE25" s="74">
        <v>2.8</v>
      </c>
      <c r="AF25" s="290"/>
    </row>
    <row r="26" spans="1:32" s="1" customFormat="1" ht="20.100000000000001" customHeight="1">
      <c r="A26" s="33">
        <v>19</v>
      </c>
      <c r="B26" s="171" t="s">
        <v>41</v>
      </c>
      <c r="C26" s="208" t="e">
        <f t="shared" si="18"/>
        <v>#REF!</v>
      </c>
      <c r="D26" s="209" t="e">
        <f>COUNTIFS(시군,'3.통계(면적,계획세대수)'!$B26,사업유형,'3.통계(면적,계획세대수)'!D$5)</f>
        <v>#REF!</v>
      </c>
      <c r="E26" s="210" t="e">
        <f>COUNTIFS(시군,'3.통계(면적,계획세대수)'!$B26,사업유형,'3.통계(면적,계획세대수)'!E$5)</f>
        <v>#REF!</v>
      </c>
      <c r="F26" s="210" t="e">
        <f>COUNTIFS(시군,'3.통계(면적,계획세대수)'!$B26,사업유형,'3.통계(면적,계획세대수)'!F$5)</f>
        <v>#REF!</v>
      </c>
      <c r="G26" s="210" t="e">
        <f>COUNTIFS(시군,'3.통계(면적,계획세대수)'!$B26,사업유형,'3.통계(면적,계획세대수)'!G$5)</f>
        <v>#REF!</v>
      </c>
      <c r="H26" s="212" t="e">
        <f>COUNTIFS(시군,'3.통계(면적,계획세대수)'!$B26,사업유형,'3.통계(면적,계획세대수)'!H$5)</f>
        <v>#REF!</v>
      </c>
      <c r="I26" s="45" t="e">
        <f t="shared" si="5"/>
        <v>#REF!</v>
      </c>
      <c r="J26" s="52" t="e">
        <f t="shared" si="19"/>
        <v>#REF!</v>
      </c>
      <c r="K26" s="41" t="e">
        <f t="shared" si="7"/>
        <v>#REF!</v>
      </c>
      <c r="L26" s="35" t="e">
        <f t="shared" si="8"/>
        <v>#REF!</v>
      </c>
      <c r="M26" s="36" t="e">
        <f t="shared" si="22"/>
        <v>#REF!</v>
      </c>
      <c r="N26" s="74">
        <v>2.66</v>
      </c>
      <c r="P26" s="289"/>
      <c r="Q26" s="36" t="e">
        <f t="shared" si="9"/>
        <v>#REF!</v>
      </c>
      <c r="R26" s="284"/>
      <c r="S26" s="52" t="e">
        <f t="shared" si="10"/>
        <v>#REF!</v>
      </c>
      <c r="T26" s="52" t="e">
        <f t="shared" si="20"/>
        <v>#REF!</v>
      </c>
      <c r="U26" s="41" t="e">
        <f t="shared" si="11"/>
        <v>#REF!</v>
      </c>
      <c r="V26" s="35" t="e">
        <f t="shared" si="12"/>
        <v>#REF!</v>
      </c>
      <c r="W26" s="36" t="e">
        <f t="shared" si="21"/>
        <v>#REF!</v>
      </c>
      <c r="X26" s="284"/>
      <c r="Y26" s="52" t="e">
        <f t="shared" si="13"/>
        <v>#REF!</v>
      </c>
      <c r="Z26" s="52" t="e">
        <f t="shared" si="14"/>
        <v>#REF!</v>
      </c>
      <c r="AA26" s="41" t="e">
        <f t="shared" si="15"/>
        <v>#REF!</v>
      </c>
      <c r="AB26" s="35" t="e">
        <f t="shared" si="16"/>
        <v>#REF!</v>
      </c>
      <c r="AC26" s="36" t="e">
        <f t="shared" si="17"/>
        <v>#REF!</v>
      </c>
      <c r="AD26" s="284"/>
      <c r="AE26" s="74">
        <v>2.66</v>
      </c>
      <c r="AF26" s="290"/>
    </row>
    <row r="27" spans="1:32" s="1" customFormat="1" ht="20.100000000000001" customHeight="1">
      <c r="A27" s="33">
        <v>20</v>
      </c>
      <c r="B27" s="171" t="s">
        <v>42</v>
      </c>
      <c r="C27" s="208" t="e">
        <f t="shared" si="18"/>
        <v>#REF!</v>
      </c>
      <c r="D27" s="209" t="e">
        <f>COUNTIFS(시군,'3.통계(면적,계획세대수)'!$B27,사업유형,'3.통계(면적,계획세대수)'!D$5)</f>
        <v>#REF!</v>
      </c>
      <c r="E27" s="210" t="e">
        <f>COUNTIFS(시군,'3.통계(면적,계획세대수)'!$B27,사업유형,'3.통계(면적,계획세대수)'!E$5)</f>
        <v>#REF!</v>
      </c>
      <c r="F27" s="210" t="e">
        <f>COUNTIFS(시군,'3.통계(면적,계획세대수)'!$B27,사업유형,'3.통계(면적,계획세대수)'!F$5)</f>
        <v>#REF!</v>
      </c>
      <c r="G27" s="210" t="e">
        <f>COUNTIFS(시군,'3.통계(면적,계획세대수)'!$B27,사업유형,'3.통계(면적,계획세대수)'!G$5)</f>
        <v>#REF!</v>
      </c>
      <c r="H27" s="212" t="e">
        <f>COUNTIFS(시군,'3.통계(면적,계획세대수)'!$B27,사업유형,'3.통계(면적,계획세대수)'!H$5)</f>
        <v>#REF!</v>
      </c>
      <c r="I27" s="45" t="e">
        <f t="shared" si="5"/>
        <v>#REF!</v>
      </c>
      <c r="J27" s="52" t="e">
        <f t="shared" si="19"/>
        <v>#REF!</v>
      </c>
      <c r="K27" s="41" t="e">
        <f t="shared" si="7"/>
        <v>#REF!</v>
      </c>
      <c r="L27" s="35" t="e">
        <f t="shared" si="8"/>
        <v>#REF!</v>
      </c>
      <c r="M27" s="36" t="e">
        <f t="shared" si="22"/>
        <v>#REF!</v>
      </c>
      <c r="N27" s="74">
        <v>2.75</v>
      </c>
      <c r="P27" s="289"/>
      <c r="Q27" s="36" t="e">
        <f t="shared" si="9"/>
        <v>#REF!</v>
      </c>
      <c r="R27" s="284"/>
      <c r="S27" s="52" t="e">
        <f t="shared" si="10"/>
        <v>#REF!</v>
      </c>
      <c r="T27" s="52" t="e">
        <f t="shared" si="20"/>
        <v>#REF!</v>
      </c>
      <c r="U27" s="41" t="e">
        <f t="shared" si="11"/>
        <v>#REF!</v>
      </c>
      <c r="V27" s="35" t="e">
        <f t="shared" si="12"/>
        <v>#REF!</v>
      </c>
      <c r="W27" s="36" t="e">
        <f t="shared" si="21"/>
        <v>#REF!</v>
      </c>
      <c r="X27" s="284"/>
      <c r="Y27" s="52" t="e">
        <f t="shared" si="13"/>
        <v>#REF!</v>
      </c>
      <c r="Z27" s="52" t="e">
        <f t="shared" si="14"/>
        <v>#REF!</v>
      </c>
      <c r="AA27" s="41" t="e">
        <f t="shared" si="15"/>
        <v>#REF!</v>
      </c>
      <c r="AB27" s="35" t="e">
        <f t="shared" si="16"/>
        <v>#REF!</v>
      </c>
      <c r="AC27" s="36" t="e">
        <f t="shared" si="17"/>
        <v>#REF!</v>
      </c>
      <c r="AD27" s="284"/>
      <c r="AE27" s="74">
        <v>2.75</v>
      </c>
      <c r="AF27" s="290"/>
    </row>
    <row r="28" spans="1:32" s="1" customFormat="1" ht="20.100000000000001" customHeight="1">
      <c r="A28" s="33">
        <v>21</v>
      </c>
      <c r="B28" s="172" t="s">
        <v>52</v>
      </c>
      <c r="C28" s="208" t="e">
        <f t="shared" si="18"/>
        <v>#REF!</v>
      </c>
      <c r="D28" s="209" t="e">
        <f>COUNTIFS(시군,'3.통계(면적,계획세대수)'!$B28,사업유형,'3.통계(면적,계획세대수)'!D$5)</f>
        <v>#REF!</v>
      </c>
      <c r="E28" s="210" t="e">
        <f>COUNTIFS(시군,'3.통계(면적,계획세대수)'!$B28,사업유형,'3.통계(면적,계획세대수)'!E$5)</f>
        <v>#REF!</v>
      </c>
      <c r="F28" s="210" t="e">
        <f>COUNTIFS(시군,'3.통계(면적,계획세대수)'!$B28,사업유형,'3.통계(면적,계획세대수)'!F$5)</f>
        <v>#REF!</v>
      </c>
      <c r="G28" s="210" t="e">
        <f>COUNTIFS(시군,'3.통계(면적,계획세대수)'!$B28,사업유형,'3.통계(면적,계획세대수)'!G$5)</f>
        <v>#REF!</v>
      </c>
      <c r="H28" s="212" t="e">
        <f>COUNTIFS(시군,'3.통계(면적,계획세대수)'!$B28,사업유형,'3.통계(면적,계획세대수)'!H$5)</f>
        <v>#REF!</v>
      </c>
      <c r="I28" s="45" t="e">
        <f t="shared" si="5"/>
        <v>#REF!</v>
      </c>
      <c r="J28" s="52" t="e">
        <f t="shared" si="19"/>
        <v>#REF!</v>
      </c>
      <c r="K28" s="41" t="e">
        <f t="shared" si="7"/>
        <v>#REF!</v>
      </c>
      <c r="L28" s="35" t="e">
        <f t="shared" si="8"/>
        <v>#REF!</v>
      </c>
      <c r="M28" s="36" t="e">
        <f t="shared" si="22"/>
        <v>#REF!</v>
      </c>
      <c r="N28" s="74">
        <v>2.7</v>
      </c>
      <c r="P28" s="289"/>
      <c r="Q28" s="36" t="e">
        <f t="shared" si="9"/>
        <v>#REF!</v>
      </c>
      <c r="R28" s="284"/>
      <c r="S28" s="52" t="e">
        <f t="shared" si="10"/>
        <v>#REF!</v>
      </c>
      <c r="T28" s="52" t="e">
        <f t="shared" si="20"/>
        <v>#REF!</v>
      </c>
      <c r="U28" s="41" t="e">
        <f t="shared" si="11"/>
        <v>#REF!</v>
      </c>
      <c r="V28" s="35" t="e">
        <f t="shared" si="12"/>
        <v>#REF!</v>
      </c>
      <c r="W28" s="36" t="e">
        <f t="shared" si="21"/>
        <v>#REF!</v>
      </c>
      <c r="X28" s="284"/>
      <c r="Y28" s="52" t="e">
        <f t="shared" si="13"/>
        <v>#REF!</v>
      </c>
      <c r="Z28" s="52" t="e">
        <f t="shared" si="14"/>
        <v>#REF!</v>
      </c>
      <c r="AA28" s="41" t="e">
        <f t="shared" si="15"/>
        <v>#REF!</v>
      </c>
      <c r="AB28" s="35" t="e">
        <f t="shared" si="16"/>
        <v>#REF!</v>
      </c>
      <c r="AC28" s="36" t="e">
        <f t="shared" si="17"/>
        <v>#REF!</v>
      </c>
      <c r="AD28" s="284"/>
      <c r="AE28" s="74">
        <v>2.7</v>
      </c>
      <c r="AF28" s="290"/>
    </row>
    <row r="29" spans="1:32" s="1" customFormat="1" ht="20.100000000000001" customHeight="1">
      <c r="A29" s="33">
        <v>22</v>
      </c>
      <c r="B29" s="172" t="s">
        <v>43</v>
      </c>
      <c r="C29" s="208" t="e">
        <f t="shared" si="18"/>
        <v>#REF!</v>
      </c>
      <c r="D29" s="209" t="e">
        <f>COUNTIFS(시군,'3.통계(면적,계획세대수)'!$B29,사업유형,'3.통계(면적,계획세대수)'!D$5)</f>
        <v>#REF!</v>
      </c>
      <c r="E29" s="210" t="e">
        <f>COUNTIFS(시군,'3.통계(면적,계획세대수)'!$B29,사업유형,'3.통계(면적,계획세대수)'!E$5)</f>
        <v>#REF!</v>
      </c>
      <c r="F29" s="210" t="e">
        <f>COUNTIFS(시군,'3.통계(면적,계획세대수)'!$B29,사업유형,'3.통계(면적,계획세대수)'!F$5)</f>
        <v>#REF!</v>
      </c>
      <c r="G29" s="210" t="e">
        <f>COUNTIFS(시군,'3.통계(면적,계획세대수)'!$B29,사업유형,'3.통계(면적,계획세대수)'!G$5)</f>
        <v>#REF!</v>
      </c>
      <c r="H29" s="212" t="e">
        <f>COUNTIFS(시군,'3.통계(면적,계획세대수)'!$B29,사업유형,'3.통계(면적,계획세대수)'!H$5)</f>
        <v>#REF!</v>
      </c>
      <c r="I29" s="45" t="e">
        <f t="shared" si="5"/>
        <v>#REF!</v>
      </c>
      <c r="J29" s="52" t="e">
        <f t="shared" si="19"/>
        <v>#REF!</v>
      </c>
      <c r="K29" s="41" t="e">
        <f t="shared" si="7"/>
        <v>#REF!</v>
      </c>
      <c r="L29" s="35" t="e">
        <f t="shared" si="8"/>
        <v>#REF!</v>
      </c>
      <c r="M29" s="36" t="e">
        <f t="shared" si="22"/>
        <v>#REF!</v>
      </c>
      <c r="N29" s="74">
        <v>2.4500000000000002</v>
      </c>
      <c r="P29" s="289"/>
      <c r="Q29" s="36" t="e">
        <f t="shared" si="9"/>
        <v>#REF!</v>
      </c>
      <c r="R29" s="284"/>
      <c r="S29" s="52" t="e">
        <f t="shared" si="10"/>
        <v>#REF!</v>
      </c>
      <c r="T29" s="52" t="e">
        <f t="shared" si="20"/>
        <v>#REF!</v>
      </c>
      <c r="U29" s="41" t="e">
        <f t="shared" si="11"/>
        <v>#REF!</v>
      </c>
      <c r="V29" s="35" t="e">
        <f t="shared" si="12"/>
        <v>#REF!</v>
      </c>
      <c r="W29" s="36" t="e">
        <f t="shared" si="21"/>
        <v>#REF!</v>
      </c>
      <c r="X29" s="284"/>
      <c r="Y29" s="52" t="e">
        <f t="shared" si="13"/>
        <v>#REF!</v>
      </c>
      <c r="Z29" s="52" t="e">
        <f t="shared" si="14"/>
        <v>#REF!</v>
      </c>
      <c r="AA29" s="41" t="e">
        <f t="shared" si="15"/>
        <v>#REF!</v>
      </c>
      <c r="AB29" s="35" t="e">
        <f t="shared" si="16"/>
        <v>#REF!</v>
      </c>
      <c r="AC29" s="36" t="e">
        <f t="shared" si="17"/>
        <v>#REF!</v>
      </c>
      <c r="AD29" s="284"/>
      <c r="AE29" s="74">
        <v>2.4500000000000002</v>
      </c>
      <c r="AF29" s="290"/>
    </row>
    <row r="30" spans="1:32" s="1" customFormat="1" ht="20.100000000000001" customHeight="1">
      <c r="A30" s="33">
        <v>23</v>
      </c>
      <c r="B30" s="172" t="s">
        <v>85</v>
      </c>
      <c r="C30" s="208" t="e">
        <f t="shared" si="18"/>
        <v>#REF!</v>
      </c>
      <c r="D30" s="209" t="e">
        <f>COUNTIFS(시군,'3.통계(면적,계획세대수)'!$B30,사업유형,'3.통계(면적,계획세대수)'!D$5)</f>
        <v>#REF!</v>
      </c>
      <c r="E30" s="210" t="e">
        <f>COUNTIFS(시군,'3.통계(면적,계획세대수)'!$B30,사업유형,'3.통계(면적,계획세대수)'!E$5)</f>
        <v>#REF!</v>
      </c>
      <c r="F30" s="210" t="e">
        <f>COUNTIFS(시군,'3.통계(면적,계획세대수)'!$B30,사업유형,'3.통계(면적,계획세대수)'!F$5)</f>
        <v>#REF!</v>
      </c>
      <c r="G30" s="210" t="e">
        <f>COUNTIFS(시군,'3.통계(면적,계획세대수)'!$B30,사업유형,'3.통계(면적,계획세대수)'!G$5)</f>
        <v>#REF!</v>
      </c>
      <c r="H30" s="212" t="e">
        <f>COUNTIFS(시군,'3.통계(면적,계획세대수)'!$B30,사업유형,'3.통계(면적,계획세대수)'!H$5)</f>
        <v>#REF!</v>
      </c>
      <c r="I30" s="45" t="e">
        <f t="shared" si="5"/>
        <v>#REF!</v>
      </c>
      <c r="J30" s="52" t="e">
        <f t="shared" si="19"/>
        <v>#REF!</v>
      </c>
      <c r="K30" s="41" t="e">
        <f t="shared" si="7"/>
        <v>#REF!</v>
      </c>
      <c r="L30" s="35" t="e">
        <f t="shared" si="8"/>
        <v>#REF!</v>
      </c>
      <c r="M30" s="36" t="e">
        <f t="shared" si="22"/>
        <v>#REF!</v>
      </c>
      <c r="N30" s="74">
        <v>2.7</v>
      </c>
      <c r="P30" s="289"/>
      <c r="Q30" s="36" t="e">
        <f t="shared" si="9"/>
        <v>#REF!</v>
      </c>
      <c r="R30" s="284"/>
      <c r="S30" s="52" t="e">
        <f t="shared" si="10"/>
        <v>#REF!</v>
      </c>
      <c r="T30" s="52" t="e">
        <f t="shared" si="20"/>
        <v>#REF!</v>
      </c>
      <c r="U30" s="41" t="e">
        <f t="shared" si="11"/>
        <v>#REF!</v>
      </c>
      <c r="V30" s="35" t="e">
        <f t="shared" si="12"/>
        <v>#REF!</v>
      </c>
      <c r="W30" s="36" t="e">
        <f t="shared" si="21"/>
        <v>#REF!</v>
      </c>
      <c r="X30" s="284"/>
      <c r="Y30" s="52" t="e">
        <f t="shared" si="13"/>
        <v>#REF!</v>
      </c>
      <c r="Z30" s="52" t="e">
        <f t="shared" si="14"/>
        <v>#REF!</v>
      </c>
      <c r="AA30" s="41" t="e">
        <f t="shared" si="15"/>
        <v>#REF!</v>
      </c>
      <c r="AB30" s="35" t="e">
        <f t="shared" si="16"/>
        <v>#REF!</v>
      </c>
      <c r="AC30" s="36" t="e">
        <f t="shared" si="17"/>
        <v>#REF!</v>
      </c>
      <c r="AD30" s="284"/>
      <c r="AE30" s="74">
        <v>2.7</v>
      </c>
      <c r="AF30" s="290"/>
    </row>
    <row r="31" spans="1:32" s="1" customFormat="1" ht="20.100000000000001" customHeight="1">
      <c r="A31" s="33">
        <v>24</v>
      </c>
      <c r="B31" s="37" t="s">
        <v>53</v>
      </c>
      <c r="C31" s="208" t="e">
        <f t="shared" si="18"/>
        <v>#REF!</v>
      </c>
      <c r="D31" s="209" t="e">
        <f>COUNTIFS(시군,'3.통계(면적,계획세대수)'!$B31,사업유형,'3.통계(면적,계획세대수)'!D$5)</f>
        <v>#REF!</v>
      </c>
      <c r="E31" s="210" t="e">
        <f>COUNTIFS(시군,'3.통계(면적,계획세대수)'!$B31,사업유형,'3.통계(면적,계획세대수)'!E$5)</f>
        <v>#REF!</v>
      </c>
      <c r="F31" s="210" t="e">
        <f>COUNTIFS(시군,'3.통계(면적,계획세대수)'!$B31,사업유형,'3.통계(면적,계획세대수)'!F$5)</f>
        <v>#REF!</v>
      </c>
      <c r="G31" s="210" t="e">
        <f>COUNTIFS(시군,'3.통계(면적,계획세대수)'!$B31,사업유형,'3.통계(면적,계획세대수)'!G$5)</f>
        <v>#REF!</v>
      </c>
      <c r="H31" s="212" t="e">
        <f>COUNTIFS(시군,'3.통계(면적,계획세대수)'!$B31,사업유형,'3.통계(면적,계획세대수)'!H$5)</f>
        <v>#REF!</v>
      </c>
      <c r="I31" s="45" t="e">
        <f t="shared" si="5"/>
        <v>#REF!</v>
      </c>
      <c r="J31" s="52" t="e">
        <f t="shared" si="19"/>
        <v>#REF!</v>
      </c>
      <c r="K31" s="41" t="e">
        <f t="shared" si="7"/>
        <v>#REF!</v>
      </c>
      <c r="L31" s="35" t="e">
        <f t="shared" si="8"/>
        <v>#REF!</v>
      </c>
      <c r="M31" s="36" t="e">
        <f t="shared" si="22"/>
        <v>#REF!</v>
      </c>
      <c r="N31" s="74">
        <v>2.6</v>
      </c>
      <c r="P31" s="289"/>
      <c r="Q31" s="36" t="e">
        <f t="shared" si="9"/>
        <v>#REF!</v>
      </c>
      <c r="R31" s="284"/>
      <c r="S31" s="52" t="e">
        <f t="shared" si="10"/>
        <v>#REF!</v>
      </c>
      <c r="T31" s="52" t="e">
        <f t="shared" si="20"/>
        <v>#REF!</v>
      </c>
      <c r="U31" s="41" t="e">
        <f t="shared" si="11"/>
        <v>#REF!</v>
      </c>
      <c r="V31" s="35" t="e">
        <f t="shared" si="12"/>
        <v>#REF!</v>
      </c>
      <c r="W31" s="36" t="e">
        <f t="shared" si="21"/>
        <v>#REF!</v>
      </c>
      <c r="X31" s="284"/>
      <c r="Y31" s="52" t="e">
        <f t="shared" si="13"/>
        <v>#REF!</v>
      </c>
      <c r="Z31" s="52" t="e">
        <f t="shared" si="14"/>
        <v>#REF!</v>
      </c>
      <c r="AA31" s="41" t="e">
        <f t="shared" si="15"/>
        <v>#REF!</v>
      </c>
      <c r="AB31" s="35" t="e">
        <f t="shared" si="16"/>
        <v>#REF!</v>
      </c>
      <c r="AC31" s="36" t="e">
        <f t="shared" si="17"/>
        <v>#REF!</v>
      </c>
      <c r="AD31" s="284"/>
      <c r="AE31" s="74">
        <v>2.6</v>
      </c>
      <c r="AF31" s="290"/>
    </row>
    <row r="32" spans="1:32" s="1" customFormat="1" ht="20.100000000000001" customHeight="1">
      <c r="A32" s="34">
        <v>25</v>
      </c>
      <c r="B32" s="38" t="s">
        <v>46</v>
      </c>
      <c r="C32" s="214" t="e">
        <f t="shared" si="18"/>
        <v>#REF!</v>
      </c>
      <c r="D32" s="215" t="e">
        <f>COUNTIFS(시군,'3.통계(면적,계획세대수)'!$B32,사업유형,'3.통계(면적,계획세대수)'!D$5)</f>
        <v>#REF!</v>
      </c>
      <c r="E32" s="216" t="e">
        <f>COUNTIFS(시군,'3.통계(면적,계획세대수)'!$B32,사업유형,'3.통계(면적,계획세대수)'!E$5)</f>
        <v>#REF!</v>
      </c>
      <c r="F32" s="216" t="e">
        <f>COUNTIFS(시군,'3.통계(면적,계획세대수)'!$B32,사업유형,'3.통계(면적,계획세대수)'!F$5)</f>
        <v>#REF!</v>
      </c>
      <c r="G32" s="216" t="e">
        <f>COUNTIFS(시군,'3.통계(면적,계획세대수)'!$B32,사업유형,'3.통계(면적,계획세대수)'!G$5)</f>
        <v>#REF!</v>
      </c>
      <c r="H32" s="217" t="e">
        <f>COUNTIFS(시군,'3.통계(면적,계획세대수)'!$B32,사업유형,'3.통계(면적,계획세대수)'!H$5)</f>
        <v>#REF!</v>
      </c>
      <c r="I32" s="46" t="e">
        <f t="shared" si="5"/>
        <v>#REF!</v>
      </c>
      <c r="J32" s="53" t="e">
        <f t="shared" si="19"/>
        <v>#REF!</v>
      </c>
      <c r="K32" s="42" t="e">
        <f t="shared" si="7"/>
        <v>#REF!</v>
      </c>
      <c r="L32" s="43" t="e">
        <f t="shared" si="8"/>
        <v>#REF!</v>
      </c>
      <c r="M32" s="50" t="e">
        <f t="shared" ref="M32" si="27">ROUND(J32*N32,)</f>
        <v>#REF!</v>
      </c>
      <c r="N32" s="75">
        <v>2.8</v>
      </c>
      <c r="P32" s="289"/>
      <c r="Q32" s="58" t="e">
        <f t="shared" si="9"/>
        <v>#REF!</v>
      </c>
      <c r="R32" s="285"/>
      <c r="S32" s="53" t="e">
        <f t="shared" si="10"/>
        <v>#REF!</v>
      </c>
      <c r="T32" s="53" t="e">
        <f t="shared" si="20"/>
        <v>#REF!</v>
      </c>
      <c r="U32" s="42" t="e">
        <f t="shared" si="11"/>
        <v>#REF!</v>
      </c>
      <c r="V32" s="43" t="e">
        <f t="shared" si="12"/>
        <v>#REF!</v>
      </c>
      <c r="W32" s="58" t="e">
        <f t="shared" si="21"/>
        <v>#REF!</v>
      </c>
      <c r="X32" s="284"/>
      <c r="Y32" s="53" t="e">
        <f t="shared" si="13"/>
        <v>#REF!</v>
      </c>
      <c r="Z32" s="53" t="e">
        <f t="shared" si="14"/>
        <v>#REF!</v>
      </c>
      <c r="AA32" s="42" t="e">
        <f t="shared" si="15"/>
        <v>#REF!</v>
      </c>
      <c r="AB32" s="43" t="e">
        <f t="shared" si="16"/>
        <v>#REF!</v>
      </c>
      <c r="AC32" s="58" t="e">
        <f t="shared" si="17"/>
        <v>#REF!</v>
      </c>
      <c r="AD32" s="284"/>
      <c r="AE32" s="75">
        <v>2.8</v>
      </c>
      <c r="AF32" s="290"/>
    </row>
    <row r="33" spans="1:32" s="1" customFormat="1" ht="20.100000000000001" customHeight="1" thickBot="1">
      <c r="A33" s="174"/>
      <c r="B33" s="175"/>
      <c r="C33" s="176"/>
      <c r="D33" s="176"/>
      <c r="E33" s="176"/>
      <c r="F33" s="176"/>
      <c r="G33" s="176"/>
      <c r="H33" s="176"/>
      <c r="I33" s="177"/>
      <c r="J33" s="178"/>
      <c r="K33" s="178"/>
      <c r="L33" s="178"/>
      <c r="M33" s="178"/>
      <c r="N33" s="179"/>
      <c r="P33" s="291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3"/>
    </row>
    <row r="34" spans="1:32" s="182" customFormat="1" ht="20.100000000000001" customHeight="1" thickTop="1">
      <c r="A34" s="180" t="s">
        <v>149</v>
      </c>
      <c r="B34" s="181"/>
      <c r="I34" s="183"/>
      <c r="J34" s="183"/>
      <c r="K34" s="183"/>
      <c r="L34" s="184"/>
      <c r="M34" s="183"/>
      <c r="N34" s="185"/>
    </row>
    <row r="35" spans="1:32" s="1" customFormat="1" ht="20.100000000000001" customHeight="1">
      <c r="A35" s="173"/>
      <c r="B35" s="12"/>
      <c r="I35" s="7"/>
      <c r="J35" s="7"/>
      <c r="K35" s="7"/>
      <c r="L35" s="11"/>
      <c r="M35" s="7"/>
      <c r="N35" s="26"/>
    </row>
    <row r="36" spans="1:32" s="70" customFormat="1" ht="24.95" customHeight="1">
      <c r="A36" s="536" t="e">
        <f>"&lt;예정구역("&amp;COUNTIF(사업단계,"예정구역")&amp;"개소) 제외&gt;"</f>
        <v>#REF!</v>
      </c>
      <c r="B36" s="537"/>
      <c r="C36" s="537"/>
      <c r="D36" s="537"/>
      <c r="L36" s="71"/>
      <c r="N36" s="76"/>
    </row>
    <row r="37" spans="1:32" ht="20.100000000000001" customHeight="1">
      <c r="A37" s="540" t="s">
        <v>109</v>
      </c>
      <c r="B37" s="540"/>
      <c r="C37" s="548" t="s">
        <v>88</v>
      </c>
      <c r="D37" s="550" t="s">
        <v>93</v>
      </c>
      <c r="E37" s="542" t="s">
        <v>92</v>
      </c>
      <c r="F37" s="542" t="s">
        <v>222</v>
      </c>
      <c r="G37" s="542" t="s">
        <v>94</v>
      </c>
      <c r="H37" s="544" t="s">
        <v>95</v>
      </c>
      <c r="I37" s="546" t="s">
        <v>91</v>
      </c>
      <c r="J37" s="552" t="s">
        <v>87</v>
      </c>
      <c r="K37" s="553"/>
      <c r="L37" s="554"/>
      <c r="M37" s="546" t="s">
        <v>86</v>
      </c>
      <c r="N37" s="546" t="s">
        <v>110</v>
      </c>
    </row>
    <row r="38" spans="1:32" s="1" customFormat="1" ht="20.100000000000001" customHeight="1">
      <c r="A38" s="540"/>
      <c r="B38" s="540"/>
      <c r="C38" s="549"/>
      <c r="D38" s="551"/>
      <c r="E38" s="543"/>
      <c r="F38" s="543"/>
      <c r="G38" s="543"/>
      <c r="H38" s="545"/>
      <c r="I38" s="547"/>
      <c r="J38" s="27" t="s">
        <v>88</v>
      </c>
      <c r="K38" s="280" t="s">
        <v>89</v>
      </c>
      <c r="L38" s="281" t="s">
        <v>90</v>
      </c>
      <c r="M38" s="547"/>
      <c r="N38" s="547"/>
    </row>
    <row r="39" spans="1:32" ht="20.100000000000001" customHeight="1">
      <c r="A39" s="538" t="s">
        <v>68</v>
      </c>
      <c r="B39" s="538"/>
      <c r="C39" s="67" t="e">
        <f t="shared" ref="C39:M39" si="28">SUM(C40:C64)</f>
        <v>#REF!</v>
      </c>
      <c r="D39" s="67" t="e">
        <f t="shared" si="28"/>
        <v>#REF!</v>
      </c>
      <c r="E39" s="67" t="e">
        <f t="shared" si="28"/>
        <v>#REF!</v>
      </c>
      <c r="F39" s="67" t="e">
        <f t="shared" si="28"/>
        <v>#REF!</v>
      </c>
      <c r="G39" s="67" t="e">
        <f>SUM(G40:G64)</f>
        <v>#REF!</v>
      </c>
      <c r="H39" s="67" t="e">
        <f t="shared" si="28"/>
        <v>#REF!</v>
      </c>
      <c r="I39" s="28" t="e">
        <f t="shared" si="28"/>
        <v>#REF!</v>
      </c>
      <c r="J39" s="28" t="e">
        <f t="shared" si="28"/>
        <v>#REF!</v>
      </c>
      <c r="K39" s="28" t="e">
        <f t="shared" si="28"/>
        <v>#REF!</v>
      </c>
      <c r="L39" s="28" t="e">
        <f t="shared" si="28"/>
        <v>#REF!</v>
      </c>
      <c r="M39" s="28" t="e">
        <f t="shared" si="28"/>
        <v>#REF!</v>
      </c>
      <c r="N39" s="77"/>
    </row>
    <row r="40" spans="1:32" ht="20.100000000000001" customHeight="1">
      <c r="A40" s="32">
        <v>1</v>
      </c>
      <c r="B40" s="197" t="s">
        <v>24</v>
      </c>
      <c r="C40" s="68" t="e">
        <f t="shared" ref="C40" si="29">SUM(D40:H40)</f>
        <v>#REF!</v>
      </c>
      <c r="D40" s="59" t="e">
        <f>COUNTIFS(시군,'3.통계(면적,계획세대수)'!B40,사업단계,"&lt;&gt;예정구역",사업유형,'3.통계(면적,계획세대수)'!D37)</f>
        <v>#REF!</v>
      </c>
      <c r="E40" s="60" t="e">
        <f>COUNTIFS(시군,'3.통계(면적,계획세대수)'!B40,사업단계,"&lt;&gt;예정구역",사업유형,'3.통계(면적,계획세대수)'!E37)</f>
        <v>#REF!</v>
      </c>
      <c r="F40" s="79" t="e">
        <f>COUNTIFS(시군,'3.통계(면적,계획세대수)'!B40,사업단계,"&lt;&gt;예정구역",사업유형,'3.통계(면적,계획세대수)'!F37)</f>
        <v>#REF!</v>
      </c>
      <c r="G40" s="60" t="e">
        <f>COUNTIFS(시군,'3.통계(면적,계획세대수)'!B40,사업단계,"&lt;&gt;예정구역",사업유형,'3.통계(면적,계획세대수)'!G37)</f>
        <v>#REF!</v>
      </c>
      <c r="H40" s="78" t="e">
        <f>COUNTIFS(시군,'3.통계(면적,계획세대수)'!B40,사업단계,"&lt;&gt;예정구역",사업유형,'3.통계(면적,계획세대수)'!H37)</f>
        <v>#REF!</v>
      </c>
      <c r="I40" s="57" t="e">
        <f>SUMIFS(구역면적,시군,'3.통계(면적,계획세대수)'!B40,사업단계,"&lt;&gt;예정구역")</f>
        <v>#REF!</v>
      </c>
      <c r="J40" s="56" t="e">
        <f t="shared" ref="J40" si="30">SUM(K40:L40)</f>
        <v>#REF!</v>
      </c>
      <c r="K40" s="39" t="e">
        <f>SUMIFS(신축분양계,시군,'3.통계(면적,계획세대수)'!B40,사업단계,"&lt;&gt;예정구역")</f>
        <v>#REF!</v>
      </c>
      <c r="L40" s="57" t="e">
        <f>SUMIFS(신축임대계,시군,'3.통계(면적,계획세대수)'!B40,사업단계,"&lt;&gt;예정구역")</f>
        <v>#REF!</v>
      </c>
      <c r="M40" s="56" t="e">
        <f>ROUND(J40*N40,)</f>
        <v>#REF!</v>
      </c>
      <c r="N40" s="73">
        <v>2.7</v>
      </c>
    </row>
    <row r="41" spans="1:32" ht="20.100000000000001" customHeight="1">
      <c r="A41" s="33">
        <v>2</v>
      </c>
      <c r="B41" s="198" t="s">
        <v>27</v>
      </c>
      <c r="C41" s="195" t="e">
        <f t="shared" ref="C41:C64" si="31">SUM(D41:H41)</f>
        <v>#REF!</v>
      </c>
      <c r="D41" s="61" t="e">
        <f>COUNTIFS(시군,'3.통계(면적,계획세대수)'!B41,사업단계,"&lt;&gt;예정구역",사업유형,'3.통계(면적,계획세대수)'!D37)</f>
        <v>#REF!</v>
      </c>
      <c r="E41" s="62" t="e">
        <f>COUNTIFS(시군,'3.통계(면적,계획세대수)'!B41,사업단계,"&lt;&gt;예정구역",사업유형,'3.통계(면적,계획세대수)'!E37)</f>
        <v>#REF!</v>
      </c>
      <c r="F41" s="62" t="e">
        <f>COUNTIFS(시군,'3.통계(면적,계획세대수)'!B41,사업단계,"&lt;&gt;예정구역",사업유형,'3.통계(면적,계획세대수)'!F37)</f>
        <v>#REF!</v>
      </c>
      <c r="G41" s="62" t="e">
        <f>COUNTIFS(시군,'3.통계(면적,계획세대수)'!B41,사업단계,"&lt;&gt;예정구역",사업유형,'3.통계(면적,계획세대수)'!G37)</f>
        <v>#REF!</v>
      </c>
      <c r="H41" s="63" t="e">
        <f>COUNTIFS(시군,'3.통계(면적,계획세대수)'!B41,사업단계,"&lt;&gt;예정구역",사업유형,'3.통계(면적,계획세대수)'!H37)</f>
        <v>#REF!</v>
      </c>
      <c r="I41" s="49" t="e">
        <f>SUMIFS(구역면적,시군,'3.통계(면적,계획세대수)'!B41,사업단계,"&lt;&gt;예정구역")</f>
        <v>#REF!</v>
      </c>
      <c r="J41" s="36" t="e">
        <f t="shared" ref="J41:J64" si="32">SUM(K41:L41)</f>
        <v>#REF!</v>
      </c>
      <c r="K41" s="47" t="e">
        <f>SUMIFS(신축분양계,시군,'3.통계(면적,계획세대수)'!B41,사업단계,"&lt;&gt;예정구역")</f>
        <v>#REF!</v>
      </c>
      <c r="L41" s="54" t="e">
        <f>SUMIFS(신축임대계,시군,'3.통계(면적,계획세대수)'!B41,사업단계,"&lt;&gt;예정구역")</f>
        <v>#REF!</v>
      </c>
      <c r="M41" s="36" t="e">
        <f t="shared" ref="M41:M64" si="33">ROUND(J41*N41,)</f>
        <v>#REF!</v>
      </c>
      <c r="N41" s="74">
        <v>2.7</v>
      </c>
    </row>
    <row r="42" spans="1:32" ht="20.100000000000001" customHeight="1">
      <c r="A42" s="33">
        <v>3</v>
      </c>
      <c r="B42" s="198" t="s">
        <v>31</v>
      </c>
      <c r="C42" s="195" t="e">
        <f t="shared" si="31"/>
        <v>#REF!</v>
      </c>
      <c r="D42" s="61" t="e">
        <f>COUNTIFS(시군,'3.통계(면적,계획세대수)'!B42,사업단계,"&lt;&gt;예정구역",사업유형,'3.통계(면적,계획세대수)'!D37)</f>
        <v>#REF!</v>
      </c>
      <c r="E42" s="62" t="e">
        <f>COUNTIFS(시군,'3.통계(면적,계획세대수)'!B42,사업단계,"&lt;&gt;예정구역",사업유형,'3.통계(면적,계획세대수)'!E37)</f>
        <v>#REF!</v>
      </c>
      <c r="F42" s="62" t="e">
        <f>COUNTIFS(시군,'3.통계(면적,계획세대수)'!B42,사업단계,"&lt;&gt;예정구역",사업유형,'3.통계(면적,계획세대수)'!F37)</f>
        <v>#REF!</v>
      </c>
      <c r="G42" s="62" t="e">
        <f>COUNTIFS(시군,'3.통계(면적,계획세대수)'!B42,사업단계,"&lt;&gt;예정구역",사업유형,'3.통계(면적,계획세대수)'!G37)</f>
        <v>#REF!</v>
      </c>
      <c r="H42" s="63" t="e">
        <f>COUNTIFS(시군,'3.통계(면적,계획세대수)'!B42,사업단계,"&lt;&gt;예정구역",사업유형,'3.통계(면적,계획세대수)'!H37)</f>
        <v>#REF!</v>
      </c>
      <c r="I42" s="49" t="e">
        <f>SUMIFS(구역면적,시군,'3.통계(면적,계획세대수)'!B42,사업단계,"&lt;&gt;예정구역")</f>
        <v>#REF!</v>
      </c>
      <c r="J42" s="36" t="e">
        <f t="shared" si="32"/>
        <v>#REF!</v>
      </c>
      <c r="K42" s="47" t="e">
        <f>SUMIFS(신축분양계,시군,'3.통계(면적,계획세대수)'!B42,사업단계,"&lt;&gt;예정구역")</f>
        <v>#REF!</v>
      </c>
      <c r="L42" s="54" t="e">
        <f>SUMIFS(신축임대계,시군,'3.통계(면적,계획세대수)'!B42,사업단계,"&lt;&gt;예정구역")</f>
        <v>#REF!</v>
      </c>
      <c r="M42" s="36" t="e">
        <f t="shared" si="33"/>
        <v>#REF!</v>
      </c>
      <c r="N42" s="74">
        <v>2.7</v>
      </c>
    </row>
    <row r="43" spans="1:32" ht="20.100000000000001" customHeight="1">
      <c r="A43" s="33">
        <v>4</v>
      </c>
      <c r="B43" s="198" t="s">
        <v>30</v>
      </c>
      <c r="C43" s="195" t="e">
        <f t="shared" si="31"/>
        <v>#REF!</v>
      </c>
      <c r="D43" s="61" t="e">
        <f>COUNTIFS(시군,'3.통계(면적,계획세대수)'!B43,사업단계,"&lt;&gt;예정구역",사업유형,'3.통계(면적,계획세대수)'!D37)</f>
        <v>#REF!</v>
      </c>
      <c r="E43" s="62" t="e">
        <f>COUNTIFS(시군,'3.통계(면적,계획세대수)'!B43,사업단계,"&lt;&gt;예정구역",사업유형,'3.통계(면적,계획세대수)'!E37)</f>
        <v>#REF!</v>
      </c>
      <c r="F43" s="62" t="e">
        <f>COUNTIFS(시군,'3.통계(면적,계획세대수)'!B43,사업단계,"&lt;&gt;예정구역",사업유형,'3.통계(면적,계획세대수)'!F37)</f>
        <v>#REF!</v>
      </c>
      <c r="G43" s="62" t="e">
        <f>COUNTIFS(시군,'3.통계(면적,계획세대수)'!B43,사업단계,"&lt;&gt;예정구역",사업유형,'3.통계(면적,계획세대수)'!G37)</f>
        <v>#REF!</v>
      </c>
      <c r="H43" s="63" t="e">
        <f>COUNTIFS(시군,'3.통계(면적,계획세대수)'!B43,사업단계,"&lt;&gt;예정구역",사업유형,'3.통계(면적,계획세대수)'!H37)</f>
        <v>#REF!</v>
      </c>
      <c r="I43" s="49" t="e">
        <f>SUMIFS(구역면적,시군,'3.통계(면적,계획세대수)'!B43,사업단계,"&lt;&gt;예정구역")</f>
        <v>#REF!</v>
      </c>
      <c r="J43" s="36" t="e">
        <f t="shared" si="32"/>
        <v>#REF!</v>
      </c>
      <c r="K43" s="47" t="e">
        <f>SUMIFS(신축분양계,시군,'3.통계(면적,계획세대수)'!B43,사업단계,"&lt;&gt;예정구역")</f>
        <v>#REF!</v>
      </c>
      <c r="L43" s="54" t="e">
        <f>SUMIFS(신축임대계,시군,'3.통계(면적,계획세대수)'!B43,사업단계,"&lt;&gt;예정구역")</f>
        <v>#REF!</v>
      </c>
      <c r="M43" s="36" t="e">
        <f t="shared" si="33"/>
        <v>#REF!</v>
      </c>
      <c r="N43" s="74">
        <v>2.7</v>
      </c>
    </row>
    <row r="44" spans="1:32" ht="20.100000000000001" customHeight="1">
      <c r="A44" s="33">
        <v>5</v>
      </c>
      <c r="B44" s="198" t="s">
        <v>32</v>
      </c>
      <c r="C44" s="195" t="e">
        <f t="shared" si="31"/>
        <v>#REF!</v>
      </c>
      <c r="D44" s="61" t="e">
        <f>COUNTIFS(시군,'3.통계(면적,계획세대수)'!B44,사업단계,"&lt;&gt;예정구역",사업유형,'3.통계(면적,계획세대수)'!D37)</f>
        <v>#REF!</v>
      </c>
      <c r="E44" s="62" t="e">
        <f>COUNTIFS(시군,'3.통계(면적,계획세대수)'!B44,사업단계,"&lt;&gt;예정구역",사업유형,'3.통계(면적,계획세대수)'!E37)</f>
        <v>#REF!</v>
      </c>
      <c r="F44" s="62" t="e">
        <f>COUNTIFS(시군,'3.통계(면적,계획세대수)'!B44,사업단계,"&lt;&gt;예정구역",사업유형,'3.통계(면적,계획세대수)'!F37)</f>
        <v>#REF!</v>
      </c>
      <c r="G44" s="62" t="e">
        <f>COUNTIFS(시군,'3.통계(면적,계획세대수)'!B44,사업단계,"&lt;&gt;예정구역",사업유형,'3.통계(면적,계획세대수)'!G37)</f>
        <v>#REF!</v>
      </c>
      <c r="H44" s="63" t="e">
        <f>COUNTIFS(시군,'3.통계(면적,계획세대수)'!B44,사업단계,"&lt;&gt;예정구역",사업유형,'3.통계(면적,계획세대수)'!H37)</f>
        <v>#REF!</v>
      </c>
      <c r="I44" s="49" t="e">
        <f>SUMIFS(구역면적,시군,'3.통계(면적,계획세대수)'!B44,사업단계,"&lt;&gt;예정구역")</f>
        <v>#REF!</v>
      </c>
      <c r="J44" s="36" t="e">
        <f t="shared" si="32"/>
        <v>#REF!</v>
      </c>
      <c r="K44" s="47" t="e">
        <f>SUMIFS(신축분양계,시군,'3.통계(면적,계획세대수)'!B44,사업단계,"&lt;&gt;예정구역")</f>
        <v>#REF!</v>
      </c>
      <c r="L44" s="54" t="e">
        <f>SUMIFS(신축임대계,시군,'3.통계(면적,계획세대수)'!B44,사업단계,"&lt;&gt;예정구역")</f>
        <v>#REF!</v>
      </c>
      <c r="M44" s="36" t="e">
        <f t="shared" si="33"/>
        <v>#REF!</v>
      </c>
      <c r="N44" s="74">
        <v>2.7</v>
      </c>
    </row>
    <row r="45" spans="1:32" ht="20.100000000000001" customHeight="1">
      <c r="A45" s="33">
        <v>6</v>
      </c>
      <c r="B45" s="198" t="s">
        <v>35</v>
      </c>
      <c r="C45" s="195" t="e">
        <f t="shared" si="31"/>
        <v>#REF!</v>
      </c>
      <c r="D45" s="61" t="e">
        <f>COUNTIFS(시군,'3.통계(면적,계획세대수)'!B45,사업단계,"&lt;&gt;예정구역",사업유형,'3.통계(면적,계획세대수)'!D37)</f>
        <v>#REF!</v>
      </c>
      <c r="E45" s="62" t="e">
        <f>COUNTIFS(시군,'3.통계(면적,계획세대수)'!B45,사업단계,"&lt;&gt;예정구역",사업유형,'3.통계(면적,계획세대수)'!E37)</f>
        <v>#REF!</v>
      </c>
      <c r="F45" s="62" t="e">
        <f>COUNTIFS(시군,'3.통계(면적,계획세대수)'!B45,사업단계,"&lt;&gt;예정구역",사업유형,'3.통계(면적,계획세대수)'!F37)</f>
        <v>#REF!</v>
      </c>
      <c r="G45" s="62" t="e">
        <f>COUNTIFS(시군,'3.통계(면적,계획세대수)'!B45,사업단계,"&lt;&gt;예정구역",사업유형,'3.통계(면적,계획세대수)'!G37)</f>
        <v>#REF!</v>
      </c>
      <c r="H45" s="63" t="e">
        <f>COUNTIFS(시군,'3.통계(면적,계획세대수)'!B45,사업단계,"&lt;&gt;예정구역",사업유형,'3.통계(면적,계획세대수)'!H37)</f>
        <v>#REF!</v>
      </c>
      <c r="I45" s="49" t="e">
        <f>SUMIFS(구역면적,시군,'3.통계(면적,계획세대수)'!B45,사업단계,"&lt;&gt;예정구역")</f>
        <v>#REF!</v>
      </c>
      <c r="J45" s="36" t="e">
        <f t="shared" si="32"/>
        <v>#REF!</v>
      </c>
      <c r="K45" s="47" t="e">
        <f>SUMIFS(신축분양계,시군,'3.통계(면적,계획세대수)'!B45,사업단계,"&lt;&gt;예정구역")</f>
        <v>#REF!</v>
      </c>
      <c r="L45" s="54" t="e">
        <f>SUMIFS(신축임대계,시군,'3.통계(면적,계획세대수)'!B45,사업단계,"&lt;&gt;예정구역")</f>
        <v>#REF!</v>
      </c>
      <c r="M45" s="36" t="e">
        <f t="shared" si="33"/>
        <v>#REF!</v>
      </c>
      <c r="N45" s="74">
        <v>2.7</v>
      </c>
    </row>
    <row r="46" spans="1:32" s="1" customFormat="1" ht="20.100000000000001" customHeight="1">
      <c r="A46" s="33">
        <v>7</v>
      </c>
      <c r="B46" s="198" t="s">
        <v>96</v>
      </c>
      <c r="C46" s="195" t="e">
        <f t="shared" si="31"/>
        <v>#REF!</v>
      </c>
      <c r="D46" s="61" t="e">
        <f>COUNTIFS(시군,'3.통계(면적,계획세대수)'!B46,사업단계,"&lt;&gt;예정구역",사업유형,'3.통계(면적,계획세대수)'!D37)</f>
        <v>#REF!</v>
      </c>
      <c r="E46" s="62" t="e">
        <f>COUNTIFS(시군,'3.통계(면적,계획세대수)'!B46,사업단계,"&lt;&gt;예정구역",사업유형,'3.통계(면적,계획세대수)'!E37)</f>
        <v>#REF!</v>
      </c>
      <c r="F46" s="62" t="e">
        <f>COUNTIFS(시군,'3.통계(면적,계획세대수)'!B46,사업단계,"&lt;&gt;예정구역",사업유형,'3.통계(면적,계획세대수)'!F37)</f>
        <v>#REF!</v>
      </c>
      <c r="G46" s="62" t="e">
        <f>COUNTIFS(시군,'3.통계(면적,계획세대수)'!B46,사업단계,"&lt;&gt;예정구역",사업유형,'3.통계(면적,계획세대수)'!G37)</f>
        <v>#REF!</v>
      </c>
      <c r="H46" s="63" t="e">
        <f>COUNTIFS(시군,'3.통계(면적,계획세대수)'!B46,사업단계,"&lt;&gt;예정구역",사업유형,'3.통계(면적,계획세대수)'!H37)</f>
        <v>#REF!</v>
      </c>
      <c r="I46" s="49" t="e">
        <f>SUMIFS(구역면적,시군,'3.통계(면적,계획세대수)'!B46,사업단계,"&lt;&gt;예정구역")</f>
        <v>#REF!</v>
      </c>
      <c r="J46" s="36" t="e">
        <f t="shared" si="32"/>
        <v>#REF!</v>
      </c>
      <c r="K46" s="47" t="e">
        <f>SUMIFS(신축분양계,시군,'3.통계(면적,계획세대수)'!B46,사업단계,"&lt;&gt;예정구역")</f>
        <v>#REF!</v>
      </c>
      <c r="L46" s="54" t="e">
        <f>SUMIFS(신축임대계,시군,'3.통계(면적,계획세대수)'!B46,사업단계,"&lt;&gt;예정구역")</f>
        <v>#REF!</v>
      </c>
      <c r="M46" s="36" t="e">
        <f t="shared" si="33"/>
        <v>#REF!</v>
      </c>
      <c r="N46" s="74">
        <v>2.7</v>
      </c>
    </row>
    <row r="47" spans="1:32" ht="20.100000000000001" customHeight="1">
      <c r="A47" s="33">
        <v>8</v>
      </c>
      <c r="B47" s="199" t="s">
        <v>59</v>
      </c>
      <c r="C47" s="195" t="e">
        <f t="shared" si="31"/>
        <v>#REF!</v>
      </c>
      <c r="D47" s="61" t="e">
        <f>COUNTIFS(시군,'3.통계(면적,계획세대수)'!B47,사업단계,"&lt;&gt;예정구역",사업유형,'3.통계(면적,계획세대수)'!D37)</f>
        <v>#REF!</v>
      </c>
      <c r="E47" s="62" t="e">
        <f>COUNTIFS(시군,'3.통계(면적,계획세대수)'!B47,사업단계,"&lt;&gt;예정구역",사업유형,'3.통계(면적,계획세대수)'!E37)</f>
        <v>#REF!</v>
      </c>
      <c r="F47" s="62" t="e">
        <f>COUNTIFS(시군,'3.통계(면적,계획세대수)'!B47,사업단계,"&lt;&gt;예정구역",사업유형,'3.통계(면적,계획세대수)'!F37)</f>
        <v>#REF!</v>
      </c>
      <c r="G47" s="62" t="e">
        <f>COUNTIFS(시군,'3.통계(면적,계획세대수)'!B47,사업단계,"&lt;&gt;예정구역",사업유형,'3.통계(면적,계획세대수)'!G37)</f>
        <v>#REF!</v>
      </c>
      <c r="H47" s="63" t="e">
        <f>COUNTIFS(시군,'3.통계(면적,계획세대수)'!B47,사업단계,"&lt;&gt;예정구역",사업유형,'3.통계(면적,계획세대수)'!H37)</f>
        <v>#REF!</v>
      </c>
      <c r="I47" s="49" t="e">
        <f>SUMIFS(구역면적,시군,'3.통계(면적,계획세대수)'!B47,사업단계,"&lt;&gt;예정구역")</f>
        <v>#REF!</v>
      </c>
      <c r="J47" s="36" t="e">
        <f t="shared" si="32"/>
        <v>#REF!</v>
      </c>
      <c r="K47" s="47" t="e">
        <f>SUMIFS(신축분양계,시군,'3.통계(면적,계획세대수)'!B47,사업단계,"&lt;&gt;예정구역")</f>
        <v>#REF!</v>
      </c>
      <c r="L47" s="54" t="e">
        <f>SUMIFS(신축임대계,시군,'3.통계(면적,계획세대수)'!B47,사업단계,"&lt;&gt;예정구역")</f>
        <v>#REF!</v>
      </c>
      <c r="M47" s="36" t="e">
        <f t="shared" si="33"/>
        <v>#REF!</v>
      </c>
      <c r="N47" s="74">
        <v>2.7</v>
      </c>
    </row>
    <row r="48" spans="1:32" ht="20.100000000000001" customHeight="1">
      <c r="A48" s="33">
        <v>9</v>
      </c>
      <c r="B48" s="200" t="s">
        <v>38</v>
      </c>
      <c r="C48" s="195" t="e">
        <f t="shared" si="31"/>
        <v>#REF!</v>
      </c>
      <c r="D48" s="61" t="e">
        <f>COUNTIFS(시군,'3.통계(면적,계획세대수)'!B48,사업단계,"&lt;&gt;예정구역",사업유형,'3.통계(면적,계획세대수)'!D37)</f>
        <v>#REF!</v>
      </c>
      <c r="E48" s="62" t="e">
        <f>COUNTIFS(시군,'3.통계(면적,계획세대수)'!B48,사업단계,"&lt;&gt;예정구역",사업유형,'3.통계(면적,계획세대수)'!E37)</f>
        <v>#REF!</v>
      </c>
      <c r="F48" s="62" t="e">
        <f>COUNTIFS(시군,'3.통계(면적,계획세대수)'!B48,사업단계,"&lt;&gt;예정구역",사업유형,'3.통계(면적,계획세대수)'!F37)</f>
        <v>#REF!</v>
      </c>
      <c r="G48" s="62" t="e">
        <f>COUNTIFS(시군,'3.통계(면적,계획세대수)'!B48,사업단계,"&lt;&gt;예정구역",사업유형,'3.통계(면적,계획세대수)'!G37)</f>
        <v>#REF!</v>
      </c>
      <c r="H48" s="63" t="e">
        <f>COUNTIFS(시군,'3.통계(면적,계획세대수)'!B48,사업단계,"&lt;&gt;예정구역",사업유형,'3.통계(면적,계획세대수)'!H37)</f>
        <v>#REF!</v>
      </c>
      <c r="I48" s="49" t="e">
        <f>SUMIFS(구역면적,시군,'3.통계(면적,계획세대수)'!B48,사업단계,"&lt;&gt;예정구역")</f>
        <v>#REF!</v>
      </c>
      <c r="J48" s="36" t="e">
        <f t="shared" si="32"/>
        <v>#REF!</v>
      </c>
      <c r="K48" s="47" t="e">
        <f>SUMIFS(신축분양계,시군,'3.통계(면적,계획세대수)'!B48,사업단계,"&lt;&gt;예정구역")</f>
        <v>#REF!</v>
      </c>
      <c r="L48" s="54" t="e">
        <f>SUMIFS(신축임대계,시군,'3.통계(면적,계획세대수)'!B48,사업단계,"&lt;&gt;예정구역")</f>
        <v>#REF!</v>
      </c>
      <c r="M48" s="36" t="e">
        <f t="shared" si="33"/>
        <v>#REF!</v>
      </c>
      <c r="N48" s="74">
        <v>2.7</v>
      </c>
    </row>
    <row r="49" spans="1:14" s="1" customFormat="1" ht="20.100000000000001" customHeight="1">
      <c r="A49" s="33">
        <v>10</v>
      </c>
      <c r="B49" s="430" t="s">
        <v>260</v>
      </c>
      <c r="C49" s="195" t="e">
        <f t="shared" si="31"/>
        <v>#REF!</v>
      </c>
      <c r="D49" s="61" t="e">
        <f>COUNTIFS(시군,'3.통계(면적,계획세대수)'!B49,사업단계,"&lt;&gt;예정구역",사업유형,'3.통계(면적,계획세대수)'!D38)</f>
        <v>#REF!</v>
      </c>
      <c r="E49" s="62" t="e">
        <f>COUNTIFS(시군,'3.통계(면적,계획세대수)'!B49,사업단계,"&lt;&gt;예정구역",사업유형,'3.통계(면적,계획세대수)'!E38)</f>
        <v>#REF!</v>
      </c>
      <c r="F49" s="210" t="e">
        <f>COUNTIFS(시군,'3.통계(면적,계획세대수)'!$B49,사업유형,'3.통계(면적,계획세대수)'!F$5)</f>
        <v>#REF!</v>
      </c>
      <c r="G49" s="210" t="e">
        <f>COUNTIFS(시군,'3.통계(면적,계획세대수)'!$B49,사업유형,'3.통계(면적,계획세대수)'!G$5)</f>
        <v>#REF!</v>
      </c>
      <c r="H49" s="63" t="e">
        <f>COUNTIFS(시군,'3.통계(면적,계획세대수)'!B49,사업단계,"&lt;&gt;예정구역",사업유형,'3.통계(면적,계획세대수)'!H38)</f>
        <v>#REF!</v>
      </c>
      <c r="I49" s="49" t="e">
        <f>SUMIFS(구역면적,시군,'3.통계(면적,계획세대수)'!B49,사업단계,"&lt;&gt;예정구역")</f>
        <v>#REF!</v>
      </c>
      <c r="J49" s="36" t="e">
        <f t="shared" si="32"/>
        <v>#REF!</v>
      </c>
      <c r="K49" s="47" t="e">
        <f>SUMIFS(신축분양계,시군,'3.통계(면적,계획세대수)'!B49,사업단계,"&lt;&gt;예정구역")</f>
        <v>#REF!</v>
      </c>
      <c r="L49" s="54" t="e">
        <f>SUMIFS(신축임대계,시군,'3.통계(면적,계획세대수)'!B49,사업단계,"&lt;&gt;예정구역")</f>
        <v>#REF!</v>
      </c>
      <c r="M49" s="36" t="e">
        <f t="shared" si="33"/>
        <v>#REF!</v>
      </c>
      <c r="N49" s="74">
        <v>2.7</v>
      </c>
    </row>
    <row r="50" spans="1:14" ht="20.100000000000001" customHeight="1">
      <c r="A50" s="33">
        <v>11</v>
      </c>
      <c r="B50" s="199" t="s">
        <v>55</v>
      </c>
      <c r="C50" s="195" t="e">
        <f t="shared" si="31"/>
        <v>#REF!</v>
      </c>
      <c r="D50" s="61" t="e">
        <f>COUNTIFS(시군,'3.통계(면적,계획세대수)'!B50,사업단계,"&lt;&gt;예정구역",사업유형,'3.통계(면적,계획세대수)'!D37)</f>
        <v>#REF!</v>
      </c>
      <c r="E50" s="62" t="e">
        <f>COUNTIFS(시군,'3.통계(면적,계획세대수)'!B50,사업단계,"&lt;&gt;예정구역",사업유형,'3.통계(면적,계획세대수)'!E37)</f>
        <v>#REF!</v>
      </c>
      <c r="F50" s="62" t="e">
        <f>COUNTIFS(시군,'3.통계(면적,계획세대수)'!B50,사업단계,"&lt;&gt;예정구역",사업유형,'3.통계(면적,계획세대수)'!F37)</f>
        <v>#REF!</v>
      </c>
      <c r="G50" s="62" t="e">
        <f>COUNTIFS(시군,'3.통계(면적,계획세대수)'!B50,사업단계,"&lt;&gt;예정구역",사업유형,'3.통계(면적,계획세대수)'!G37)</f>
        <v>#REF!</v>
      </c>
      <c r="H50" s="63" t="e">
        <f>COUNTIFS(시군,'3.통계(면적,계획세대수)'!B50,사업단계,"&lt;&gt;예정구역",사업유형,'3.통계(면적,계획세대수)'!H37)</f>
        <v>#REF!</v>
      </c>
      <c r="I50" s="49" t="e">
        <f>SUMIFS(구역면적,시군,'3.통계(면적,계획세대수)'!B50,사업단계,"&lt;&gt;예정구역")</f>
        <v>#REF!</v>
      </c>
      <c r="J50" s="36" t="e">
        <f t="shared" si="32"/>
        <v>#REF!</v>
      </c>
      <c r="K50" s="47" t="e">
        <f>SUMIFS(신축분양계,시군,'3.통계(면적,계획세대수)'!B50,사업단계,"&lt;&gt;예정구역")</f>
        <v>#REF!</v>
      </c>
      <c r="L50" s="54" t="e">
        <f>SUMIFS(신축임대계,시군,'3.통계(면적,계획세대수)'!B50,사업단계,"&lt;&gt;예정구역")</f>
        <v>#REF!</v>
      </c>
      <c r="M50" s="36" t="e">
        <f t="shared" si="33"/>
        <v>#REF!</v>
      </c>
      <c r="N50" s="74">
        <v>2.7</v>
      </c>
    </row>
    <row r="51" spans="1:14" ht="20.100000000000001" customHeight="1">
      <c r="A51" s="33">
        <v>12</v>
      </c>
      <c r="B51" s="199" t="s">
        <v>48</v>
      </c>
      <c r="C51" s="195" t="e">
        <f t="shared" si="31"/>
        <v>#REF!</v>
      </c>
      <c r="D51" s="61" t="e">
        <f>COUNTIFS(시군,'3.통계(면적,계획세대수)'!B51,사업단계,"&lt;&gt;예정구역",사업유형,'3.통계(면적,계획세대수)'!D37)</f>
        <v>#REF!</v>
      </c>
      <c r="E51" s="62" t="e">
        <f>COUNTIFS(시군,'3.통계(면적,계획세대수)'!B51,사업단계,"&lt;&gt;예정구역",사업유형,'3.통계(면적,계획세대수)'!E37)</f>
        <v>#REF!</v>
      </c>
      <c r="F51" s="62" t="e">
        <f>COUNTIFS(시군,'3.통계(면적,계획세대수)'!B51,사업단계,"&lt;&gt;예정구역",사업유형,'3.통계(면적,계획세대수)'!F37)</f>
        <v>#REF!</v>
      </c>
      <c r="G51" s="62" t="e">
        <f>COUNTIFS(시군,'3.통계(면적,계획세대수)'!B51,사업단계,"&lt;&gt;예정구역",사업유형,'3.통계(면적,계획세대수)'!G37)</f>
        <v>#REF!</v>
      </c>
      <c r="H51" s="63" t="e">
        <f>COUNTIFS(시군,'3.통계(면적,계획세대수)'!B51,사업단계,"&lt;&gt;예정구역",사업유형,'3.통계(면적,계획세대수)'!H37)</f>
        <v>#REF!</v>
      </c>
      <c r="I51" s="49" t="e">
        <f>SUMIFS(구역면적,시군,'3.통계(면적,계획세대수)'!B51,사업단계,"&lt;&gt;예정구역")</f>
        <v>#REF!</v>
      </c>
      <c r="J51" s="36" t="e">
        <f t="shared" si="32"/>
        <v>#REF!</v>
      </c>
      <c r="K51" s="47" t="e">
        <f>SUMIFS(신축분양계,시군,'3.통계(면적,계획세대수)'!B51,사업단계,"&lt;&gt;예정구역")</f>
        <v>#REF!</v>
      </c>
      <c r="L51" s="54" t="e">
        <f>SUMIFS(신축임대계,시군,'3.통계(면적,계획세대수)'!B51,사업단계,"&lt;&gt;예정구역")</f>
        <v>#REF!</v>
      </c>
      <c r="M51" s="36" t="e">
        <f t="shared" si="33"/>
        <v>#REF!</v>
      </c>
      <c r="N51" s="74">
        <v>2.7</v>
      </c>
    </row>
    <row r="52" spans="1:14" ht="20.100000000000001" customHeight="1">
      <c r="A52" s="33">
        <v>13</v>
      </c>
      <c r="B52" s="199" t="s">
        <v>51</v>
      </c>
      <c r="C52" s="195" t="e">
        <f t="shared" si="31"/>
        <v>#REF!</v>
      </c>
      <c r="D52" s="61" t="e">
        <f>COUNTIFS(시군,'3.통계(면적,계획세대수)'!B52,사업단계,"&lt;&gt;예정구역",사업유형,'3.통계(면적,계획세대수)'!D37)</f>
        <v>#REF!</v>
      </c>
      <c r="E52" s="62" t="e">
        <f>COUNTIFS(시군,'3.통계(면적,계획세대수)'!B52,사업단계,"&lt;&gt;예정구역",사업유형,'3.통계(면적,계획세대수)'!E37)</f>
        <v>#REF!</v>
      </c>
      <c r="F52" s="62" t="e">
        <f>COUNTIFS(시군,'3.통계(면적,계획세대수)'!B52,사업단계,"&lt;&gt;예정구역",사업유형,'3.통계(면적,계획세대수)'!F37)</f>
        <v>#REF!</v>
      </c>
      <c r="G52" s="62" t="e">
        <f>COUNTIFS(시군,'3.통계(면적,계획세대수)'!B52,사업단계,"&lt;&gt;예정구역",사업유형,'3.통계(면적,계획세대수)'!G37)</f>
        <v>#REF!</v>
      </c>
      <c r="H52" s="63" t="e">
        <f>COUNTIFS(시군,'3.통계(면적,계획세대수)'!B52,사업단계,"&lt;&gt;예정구역",사업유형,'3.통계(면적,계획세대수)'!H37)</f>
        <v>#REF!</v>
      </c>
      <c r="I52" s="49" t="e">
        <f>SUMIFS(구역면적,시군,'3.통계(면적,계획세대수)'!B52,사업단계,"&lt;&gt;예정구역")</f>
        <v>#REF!</v>
      </c>
      <c r="J52" s="36" t="e">
        <f t="shared" si="32"/>
        <v>#REF!</v>
      </c>
      <c r="K52" s="47" t="e">
        <f>SUMIFS(신축분양계,시군,'3.통계(면적,계획세대수)'!B52,사업단계,"&lt;&gt;예정구역")</f>
        <v>#REF!</v>
      </c>
      <c r="L52" s="54" t="e">
        <f>SUMIFS(신축임대계,시군,'3.통계(면적,계획세대수)'!B52,사업단계,"&lt;&gt;예정구역")</f>
        <v>#REF!</v>
      </c>
      <c r="M52" s="36" t="e">
        <f t="shared" si="33"/>
        <v>#REF!</v>
      </c>
      <c r="N52" s="74">
        <v>2.7</v>
      </c>
    </row>
    <row r="53" spans="1:14" ht="20.100000000000001" customHeight="1">
      <c r="A53" s="33">
        <v>14</v>
      </c>
      <c r="B53" s="199" t="s">
        <v>49</v>
      </c>
      <c r="C53" s="195" t="e">
        <f t="shared" si="31"/>
        <v>#REF!</v>
      </c>
      <c r="D53" s="61" t="e">
        <f>COUNTIFS(시군,'3.통계(면적,계획세대수)'!B53,사업단계,"&lt;&gt;예정구역",사업유형,'3.통계(면적,계획세대수)'!D37)</f>
        <v>#REF!</v>
      </c>
      <c r="E53" s="62" t="e">
        <f>COUNTIFS(시군,'3.통계(면적,계획세대수)'!B53,사업단계,"&lt;&gt;예정구역",사업유형,'3.통계(면적,계획세대수)'!E37)</f>
        <v>#REF!</v>
      </c>
      <c r="F53" s="62" t="e">
        <f>COUNTIFS(시군,'3.통계(면적,계획세대수)'!B53,사업단계,"&lt;&gt;예정구역",사업유형,'3.통계(면적,계획세대수)'!F37)</f>
        <v>#REF!</v>
      </c>
      <c r="G53" s="62" t="e">
        <f>COUNTIFS(시군,'3.통계(면적,계획세대수)'!B53,사업단계,"&lt;&gt;예정구역",사업유형,'3.통계(면적,계획세대수)'!G37)</f>
        <v>#REF!</v>
      </c>
      <c r="H53" s="63" t="e">
        <f>COUNTIFS(시군,'3.통계(면적,계획세대수)'!B53,사업단계,"&lt;&gt;예정구역",사업유형,'3.통계(면적,계획세대수)'!H37)</f>
        <v>#REF!</v>
      </c>
      <c r="I53" s="49" t="e">
        <f>SUMIFS(구역면적,시군,'3.통계(면적,계획세대수)'!B53,사업단계,"&lt;&gt;예정구역")</f>
        <v>#REF!</v>
      </c>
      <c r="J53" s="36" t="e">
        <f t="shared" si="32"/>
        <v>#REF!</v>
      </c>
      <c r="K53" s="47" t="e">
        <f>SUMIFS(신축분양계,시군,'3.통계(면적,계획세대수)'!B53,사업단계,"&lt;&gt;예정구역")</f>
        <v>#REF!</v>
      </c>
      <c r="L53" s="54" t="e">
        <f>SUMIFS(신축임대계,시군,'3.통계(면적,계획세대수)'!B53,사업단계,"&lt;&gt;예정구역")</f>
        <v>#REF!</v>
      </c>
      <c r="M53" s="36" t="e">
        <f t="shared" si="33"/>
        <v>#REF!</v>
      </c>
      <c r="N53" s="74">
        <v>2.7</v>
      </c>
    </row>
    <row r="54" spans="1:14" ht="20.100000000000001" customHeight="1">
      <c r="A54" s="33">
        <v>15</v>
      </c>
      <c r="B54" s="199" t="s">
        <v>50</v>
      </c>
      <c r="C54" s="195" t="e">
        <f t="shared" si="31"/>
        <v>#REF!</v>
      </c>
      <c r="D54" s="61" t="e">
        <f>COUNTIFS(시군,'3.통계(면적,계획세대수)'!B54,사업단계,"&lt;&gt;예정구역",사업유형,'3.통계(면적,계획세대수)'!D37)</f>
        <v>#REF!</v>
      </c>
      <c r="E54" s="62" t="e">
        <f>COUNTIFS(시군,'3.통계(면적,계획세대수)'!B54,사업단계,"&lt;&gt;예정구역",사업유형,'3.통계(면적,계획세대수)'!E37)</f>
        <v>#REF!</v>
      </c>
      <c r="F54" s="62" t="e">
        <f>COUNTIFS(시군,'3.통계(면적,계획세대수)'!B54,사업단계,"&lt;&gt;예정구역",사업유형,'3.통계(면적,계획세대수)'!F37)</f>
        <v>#REF!</v>
      </c>
      <c r="G54" s="62" t="e">
        <f>COUNTIFS(시군,'3.통계(면적,계획세대수)'!B54,사업단계,"&lt;&gt;예정구역",사업유형,'3.통계(면적,계획세대수)'!G37)</f>
        <v>#REF!</v>
      </c>
      <c r="H54" s="63" t="e">
        <f>COUNTIFS(시군,'3.통계(면적,계획세대수)'!B54,사업단계,"&lt;&gt;예정구역",사업유형,'3.통계(면적,계획세대수)'!H37)</f>
        <v>#REF!</v>
      </c>
      <c r="I54" s="49" t="e">
        <f>SUMIFS(구역면적,시군,'3.통계(면적,계획세대수)'!B54,사업단계,"&lt;&gt;예정구역")</f>
        <v>#REF!</v>
      </c>
      <c r="J54" s="36" t="e">
        <f t="shared" si="32"/>
        <v>#REF!</v>
      </c>
      <c r="K54" s="47" t="e">
        <f>SUMIFS(신축분양계,시군,'3.통계(면적,계획세대수)'!B54,사업단계,"&lt;&gt;예정구역")</f>
        <v>#REF!</v>
      </c>
      <c r="L54" s="54" t="e">
        <f>SUMIFS(신축임대계,시군,'3.통계(면적,계획세대수)'!B54,사업단계,"&lt;&gt;예정구역")</f>
        <v>#REF!</v>
      </c>
      <c r="M54" s="36" t="e">
        <f t="shared" si="33"/>
        <v>#REF!</v>
      </c>
      <c r="N54" s="74">
        <v>2.7</v>
      </c>
    </row>
    <row r="55" spans="1:14" ht="20.100000000000001" customHeight="1">
      <c r="A55" s="33">
        <v>16</v>
      </c>
      <c r="B55" s="200" t="s">
        <v>39</v>
      </c>
      <c r="C55" s="195" t="e">
        <f t="shared" si="31"/>
        <v>#REF!</v>
      </c>
      <c r="D55" s="61" t="e">
        <f>COUNTIFS(시군,'3.통계(면적,계획세대수)'!B55,사업단계,"&lt;&gt;예정구역",사업유형,'3.통계(면적,계획세대수)'!D37)</f>
        <v>#REF!</v>
      </c>
      <c r="E55" s="62" t="e">
        <f>COUNTIFS(시군,'3.통계(면적,계획세대수)'!B55,사업단계,"&lt;&gt;예정구역",사업유형,'3.통계(면적,계획세대수)'!E37)</f>
        <v>#REF!</v>
      </c>
      <c r="F55" s="62" t="e">
        <f>COUNTIFS(시군,'3.통계(면적,계획세대수)'!B55,사업단계,"&lt;&gt;예정구역",사업유형,'3.통계(면적,계획세대수)'!F37)</f>
        <v>#REF!</v>
      </c>
      <c r="G55" s="62" t="e">
        <f>COUNTIFS(시군,'3.통계(면적,계획세대수)'!B55,사업단계,"&lt;&gt;예정구역",사업유형,'3.통계(면적,계획세대수)'!G37)</f>
        <v>#REF!</v>
      </c>
      <c r="H55" s="63" t="e">
        <f>COUNTIFS(시군,'3.통계(면적,계획세대수)'!B55,사업단계,"&lt;&gt;예정구역",사업유형,'3.통계(면적,계획세대수)'!H37)</f>
        <v>#REF!</v>
      </c>
      <c r="I55" s="49" t="e">
        <f>SUMIFS(구역면적,시군,'3.통계(면적,계획세대수)'!B55,사업단계,"&lt;&gt;예정구역")</f>
        <v>#REF!</v>
      </c>
      <c r="J55" s="36" t="e">
        <f t="shared" si="32"/>
        <v>#REF!</v>
      </c>
      <c r="K55" s="47" t="e">
        <f>SUMIFS(신축분양계,시군,'3.통계(면적,계획세대수)'!B55,사업단계,"&lt;&gt;예정구역")</f>
        <v>#REF!</v>
      </c>
      <c r="L55" s="54" t="e">
        <f>SUMIFS(신축임대계,시군,'3.통계(면적,계획세대수)'!B55,사업단계,"&lt;&gt;예정구역")</f>
        <v>#REF!</v>
      </c>
      <c r="M55" s="36" t="e">
        <f t="shared" si="33"/>
        <v>#REF!</v>
      </c>
      <c r="N55" s="74">
        <v>2.7</v>
      </c>
    </row>
    <row r="56" spans="1:14" ht="20.100000000000001" customHeight="1">
      <c r="A56" s="33">
        <v>17</v>
      </c>
      <c r="B56" s="200" t="s">
        <v>45</v>
      </c>
      <c r="C56" s="195" t="e">
        <f t="shared" si="31"/>
        <v>#REF!</v>
      </c>
      <c r="D56" s="61" t="e">
        <f>COUNTIFS(시군,'3.통계(면적,계획세대수)'!B56,사업단계,"&lt;&gt;예정구역",사업유형,'3.통계(면적,계획세대수)'!D37)</f>
        <v>#REF!</v>
      </c>
      <c r="E56" s="62" t="e">
        <f>COUNTIFS(시군,'3.통계(면적,계획세대수)'!B56,사업단계,"&lt;&gt;예정구역",사업유형,'3.통계(면적,계획세대수)'!E37)</f>
        <v>#REF!</v>
      </c>
      <c r="F56" s="62" t="e">
        <f>COUNTIFS(시군,'3.통계(면적,계획세대수)'!B56,사업단계,"&lt;&gt;예정구역",사업유형,'3.통계(면적,계획세대수)'!F37)</f>
        <v>#REF!</v>
      </c>
      <c r="G56" s="62" t="e">
        <f>COUNTIFS(시군,'3.통계(면적,계획세대수)'!B56,사업단계,"&lt;&gt;예정구역",사업유형,'3.통계(면적,계획세대수)'!G37)</f>
        <v>#REF!</v>
      </c>
      <c r="H56" s="63" t="e">
        <f>COUNTIFS(시군,'3.통계(면적,계획세대수)'!B56,사업단계,"&lt;&gt;예정구역",사업유형,'3.통계(면적,계획세대수)'!H37)</f>
        <v>#REF!</v>
      </c>
      <c r="I56" s="49" t="e">
        <f>SUMIFS(구역면적,시군,'3.통계(면적,계획세대수)'!B56,사업단계,"&lt;&gt;예정구역")</f>
        <v>#REF!</v>
      </c>
      <c r="J56" s="36" t="e">
        <f t="shared" si="32"/>
        <v>#REF!</v>
      </c>
      <c r="K56" s="47" t="e">
        <f>SUMIFS(신축분양계,시군,'3.통계(면적,계획세대수)'!B56,사업단계,"&lt;&gt;예정구역")</f>
        <v>#REF!</v>
      </c>
      <c r="L56" s="54" t="e">
        <f>SUMIFS(신축임대계,시군,'3.통계(면적,계획세대수)'!B56,사업단계,"&lt;&gt;예정구역")</f>
        <v>#REF!</v>
      </c>
      <c r="M56" s="36" t="e">
        <f t="shared" si="33"/>
        <v>#REF!</v>
      </c>
      <c r="N56" s="74">
        <v>2.7</v>
      </c>
    </row>
    <row r="57" spans="1:14" ht="20.100000000000001" customHeight="1">
      <c r="A57" s="33">
        <v>18</v>
      </c>
      <c r="B57" s="200" t="s">
        <v>40</v>
      </c>
      <c r="C57" s="195" t="e">
        <f t="shared" si="31"/>
        <v>#REF!</v>
      </c>
      <c r="D57" s="61" t="e">
        <f>COUNTIFS(시군,'3.통계(면적,계획세대수)'!B57,사업단계,"&lt;&gt;예정구역",사업유형,'3.통계(면적,계획세대수)'!D37)</f>
        <v>#REF!</v>
      </c>
      <c r="E57" s="62" t="e">
        <f>COUNTIFS(시군,'3.통계(면적,계획세대수)'!B57,사업단계,"&lt;&gt;예정구역",사업유형,'3.통계(면적,계획세대수)'!E37)</f>
        <v>#REF!</v>
      </c>
      <c r="F57" s="62" t="e">
        <f>COUNTIFS(시군,'3.통계(면적,계획세대수)'!B57,사업단계,"&lt;&gt;예정구역",사업유형,'3.통계(면적,계획세대수)'!F37)</f>
        <v>#REF!</v>
      </c>
      <c r="G57" s="62" t="e">
        <f>COUNTIFS(시군,'3.통계(면적,계획세대수)'!B57,사업단계,"&lt;&gt;예정구역",사업유형,'3.통계(면적,계획세대수)'!G37)</f>
        <v>#REF!</v>
      </c>
      <c r="H57" s="63" t="e">
        <f>COUNTIFS(시군,'3.통계(면적,계획세대수)'!B57,사업단계,"&lt;&gt;예정구역",사업유형,'3.통계(면적,계획세대수)'!H37)</f>
        <v>#REF!</v>
      </c>
      <c r="I57" s="49" t="e">
        <f>SUMIFS(구역면적,시군,'3.통계(면적,계획세대수)'!B57,사업단계,"&lt;&gt;예정구역")</f>
        <v>#REF!</v>
      </c>
      <c r="J57" s="36" t="e">
        <f t="shared" si="32"/>
        <v>#REF!</v>
      </c>
      <c r="K57" s="47" t="e">
        <f>SUMIFS(신축분양계,시군,'3.통계(면적,계획세대수)'!B57,사업단계,"&lt;&gt;예정구역")</f>
        <v>#REF!</v>
      </c>
      <c r="L57" s="54" t="e">
        <f>SUMIFS(신축임대계,시군,'3.통계(면적,계획세대수)'!B57,사업단계,"&lt;&gt;예정구역")</f>
        <v>#REF!</v>
      </c>
      <c r="M57" s="36" t="e">
        <f t="shared" si="33"/>
        <v>#REF!</v>
      </c>
      <c r="N57" s="74">
        <v>2.7</v>
      </c>
    </row>
    <row r="58" spans="1:14" ht="20.100000000000001" customHeight="1">
      <c r="A58" s="33">
        <v>19</v>
      </c>
      <c r="B58" s="198" t="s">
        <v>41</v>
      </c>
      <c r="C58" s="195" t="e">
        <f t="shared" si="31"/>
        <v>#REF!</v>
      </c>
      <c r="D58" s="61" t="e">
        <f>COUNTIFS(시군,'3.통계(면적,계획세대수)'!B58,사업단계,"&lt;&gt;예정구역",사업유형,'3.통계(면적,계획세대수)'!D37)</f>
        <v>#REF!</v>
      </c>
      <c r="E58" s="62" t="e">
        <f>COUNTIFS(시군,'3.통계(면적,계획세대수)'!B58,사업단계,"&lt;&gt;예정구역",사업유형,'3.통계(면적,계획세대수)'!E37)</f>
        <v>#REF!</v>
      </c>
      <c r="F58" s="62" t="e">
        <f>COUNTIFS(시군,'3.통계(면적,계획세대수)'!B58,사업단계,"&lt;&gt;예정구역",사업유형,'3.통계(면적,계획세대수)'!F37)</f>
        <v>#REF!</v>
      </c>
      <c r="G58" s="62" t="e">
        <f>COUNTIFS(시군,'3.통계(면적,계획세대수)'!B58,사업단계,"&lt;&gt;예정구역",사업유형,'3.통계(면적,계획세대수)'!G37)</f>
        <v>#REF!</v>
      </c>
      <c r="H58" s="63" t="e">
        <f>COUNTIFS(시군,'3.통계(면적,계획세대수)'!B58,사업단계,"&lt;&gt;예정구역",사업유형,'3.통계(면적,계획세대수)'!H37)</f>
        <v>#REF!</v>
      </c>
      <c r="I58" s="49" t="e">
        <f>SUMIFS(구역면적,시군,'3.통계(면적,계획세대수)'!B58,사업단계,"&lt;&gt;예정구역")</f>
        <v>#REF!</v>
      </c>
      <c r="J58" s="36" t="e">
        <f t="shared" si="32"/>
        <v>#REF!</v>
      </c>
      <c r="K58" s="47" t="e">
        <f>SUMIFS(신축분양계,시군,'3.통계(면적,계획세대수)'!B58,사업단계,"&lt;&gt;예정구역")</f>
        <v>#REF!</v>
      </c>
      <c r="L58" s="54" t="e">
        <f>SUMIFS(신축임대계,시군,'3.통계(면적,계획세대수)'!B58,사업단계,"&lt;&gt;예정구역")</f>
        <v>#REF!</v>
      </c>
      <c r="M58" s="36" t="e">
        <f t="shared" si="33"/>
        <v>#REF!</v>
      </c>
      <c r="N58" s="74">
        <v>2.7</v>
      </c>
    </row>
    <row r="59" spans="1:14" ht="20.100000000000001" customHeight="1">
      <c r="A59" s="33">
        <v>20</v>
      </c>
      <c r="B59" s="198" t="s">
        <v>42</v>
      </c>
      <c r="C59" s="195" t="e">
        <f t="shared" si="31"/>
        <v>#REF!</v>
      </c>
      <c r="D59" s="61" t="e">
        <f>COUNTIFS(시군,'3.통계(면적,계획세대수)'!B59,사업단계,"&lt;&gt;예정구역",사업유형,'3.통계(면적,계획세대수)'!D37)</f>
        <v>#REF!</v>
      </c>
      <c r="E59" s="62" t="e">
        <f>COUNTIFS(시군,'3.통계(면적,계획세대수)'!B59,사업단계,"&lt;&gt;예정구역",사업유형,'3.통계(면적,계획세대수)'!E37)</f>
        <v>#REF!</v>
      </c>
      <c r="F59" s="62" t="e">
        <f>COUNTIFS(시군,'3.통계(면적,계획세대수)'!B59,사업단계,"&lt;&gt;예정구역",사업유형,'3.통계(면적,계획세대수)'!F37)</f>
        <v>#REF!</v>
      </c>
      <c r="G59" s="62" t="e">
        <f>COUNTIFS(시군,'3.통계(면적,계획세대수)'!B59,사업단계,"&lt;&gt;예정구역",사업유형,'3.통계(면적,계획세대수)'!G37)</f>
        <v>#REF!</v>
      </c>
      <c r="H59" s="63" t="e">
        <f>COUNTIFS(시군,'3.통계(면적,계획세대수)'!B59,사업단계,"&lt;&gt;예정구역",사업유형,'3.통계(면적,계획세대수)'!H37)</f>
        <v>#REF!</v>
      </c>
      <c r="I59" s="49" t="e">
        <f>SUMIFS(구역면적,시군,'3.통계(면적,계획세대수)'!B59,사업단계,"&lt;&gt;예정구역")</f>
        <v>#REF!</v>
      </c>
      <c r="J59" s="36" t="e">
        <f t="shared" si="32"/>
        <v>#REF!</v>
      </c>
      <c r="K59" s="47" t="e">
        <f>SUMIFS(신축분양계,시군,'3.통계(면적,계획세대수)'!B59,사업단계,"&lt;&gt;예정구역")</f>
        <v>#REF!</v>
      </c>
      <c r="L59" s="54" t="e">
        <f>SUMIFS(신축임대계,시군,'3.통계(면적,계획세대수)'!B59,사업단계,"&lt;&gt;예정구역")</f>
        <v>#REF!</v>
      </c>
      <c r="M59" s="36" t="e">
        <f t="shared" si="33"/>
        <v>#REF!</v>
      </c>
      <c r="N59" s="74">
        <v>2.7</v>
      </c>
    </row>
    <row r="60" spans="1:14" ht="20.100000000000001" customHeight="1">
      <c r="A60" s="33">
        <v>21</v>
      </c>
      <c r="B60" s="200" t="s">
        <v>52</v>
      </c>
      <c r="C60" s="195" t="e">
        <f t="shared" si="31"/>
        <v>#REF!</v>
      </c>
      <c r="D60" s="61" t="e">
        <f>COUNTIFS(시군,'3.통계(면적,계획세대수)'!B60,사업단계,"&lt;&gt;예정구역",사업유형,'3.통계(면적,계획세대수)'!D37)</f>
        <v>#REF!</v>
      </c>
      <c r="E60" s="62" t="e">
        <f>COUNTIFS(시군,'3.통계(면적,계획세대수)'!B60,사업단계,"&lt;&gt;예정구역",사업유형,'3.통계(면적,계획세대수)'!E37)</f>
        <v>#REF!</v>
      </c>
      <c r="F60" s="62" t="e">
        <f>COUNTIFS(시군,'3.통계(면적,계획세대수)'!B60,사업단계,"&lt;&gt;예정구역",사업유형,'3.통계(면적,계획세대수)'!F37)</f>
        <v>#REF!</v>
      </c>
      <c r="G60" s="62" t="e">
        <f>COUNTIFS(시군,'3.통계(면적,계획세대수)'!B60,사업단계,"&lt;&gt;예정구역",사업유형,'3.통계(면적,계획세대수)'!G37)</f>
        <v>#REF!</v>
      </c>
      <c r="H60" s="63" t="e">
        <f>COUNTIFS(시군,'3.통계(면적,계획세대수)'!B60,사업단계,"&lt;&gt;예정구역",사업유형,'3.통계(면적,계획세대수)'!H37)</f>
        <v>#REF!</v>
      </c>
      <c r="I60" s="49" t="e">
        <f>SUMIFS(구역면적,시군,'3.통계(면적,계획세대수)'!B60,사업단계,"&lt;&gt;예정구역")</f>
        <v>#REF!</v>
      </c>
      <c r="J60" s="36" t="e">
        <f t="shared" si="32"/>
        <v>#REF!</v>
      </c>
      <c r="K60" s="47" t="e">
        <f>SUMIFS(신축분양계,시군,'3.통계(면적,계획세대수)'!B60,사업단계,"&lt;&gt;예정구역")</f>
        <v>#REF!</v>
      </c>
      <c r="L60" s="54" t="e">
        <f>SUMIFS(신축임대계,시군,'3.통계(면적,계획세대수)'!B60,사업단계,"&lt;&gt;예정구역")</f>
        <v>#REF!</v>
      </c>
      <c r="M60" s="36" t="e">
        <f t="shared" si="33"/>
        <v>#REF!</v>
      </c>
      <c r="N60" s="74">
        <v>2.7</v>
      </c>
    </row>
    <row r="61" spans="1:14" ht="20.100000000000001" customHeight="1">
      <c r="A61" s="33">
        <v>22</v>
      </c>
      <c r="B61" s="200" t="s">
        <v>43</v>
      </c>
      <c r="C61" s="195" t="e">
        <f t="shared" si="31"/>
        <v>#REF!</v>
      </c>
      <c r="D61" s="61" t="e">
        <f>COUNTIFS(시군,'3.통계(면적,계획세대수)'!B61,사업단계,"&lt;&gt;예정구역",사업유형,'3.통계(면적,계획세대수)'!D37)</f>
        <v>#REF!</v>
      </c>
      <c r="E61" s="62" t="e">
        <f>COUNTIFS(시군,'3.통계(면적,계획세대수)'!B61,사업단계,"&lt;&gt;예정구역",사업유형,'3.통계(면적,계획세대수)'!E37)</f>
        <v>#REF!</v>
      </c>
      <c r="F61" s="62" t="e">
        <f>COUNTIFS(시군,'3.통계(면적,계획세대수)'!B61,사업단계,"&lt;&gt;예정구역",사업유형,'3.통계(면적,계획세대수)'!F37)</f>
        <v>#REF!</v>
      </c>
      <c r="G61" s="62" t="e">
        <f>COUNTIFS(시군,'3.통계(면적,계획세대수)'!B61,사업단계,"&lt;&gt;예정구역",사업유형,'3.통계(면적,계획세대수)'!G37)</f>
        <v>#REF!</v>
      </c>
      <c r="H61" s="63" t="e">
        <f>COUNTIFS(시군,'3.통계(면적,계획세대수)'!B61,사업단계,"&lt;&gt;예정구역",사업유형,'3.통계(면적,계획세대수)'!H37)</f>
        <v>#REF!</v>
      </c>
      <c r="I61" s="49" t="e">
        <f>SUMIFS(구역면적,시군,'3.통계(면적,계획세대수)'!B61,사업단계,"&lt;&gt;예정구역")</f>
        <v>#REF!</v>
      </c>
      <c r="J61" s="36" t="e">
        <f t="shared" si="32"/>
        <v>#REF!</v>
      </c>
      <c r="K61" s="47" t="e">
        <f>SUMIFS(신축분양계,시군,'3.통계(면적,계획세대수)'!B61,사업단계,"&lt;&gt;예정구역")</f>
        <v>#REF!</v>
      </c>
      <c r="L61" s="54" t="e">
        <f>SUMIFS(신축임대계,시군,'3.통계(면적,계획세대수)'!B61,사업단계,"&lt;&gt;예정구역")</f>
        <v>#REF!</v>
      </c>
      <c r="M61" s="36" t="e">
        <f t="shared" si="33"/>
        <v>#REF!</v>
      </c>
      <c r="N61" s="74">
        <v>2.7</v>
      </c>
    </row>
    <row r="62" spans="1:14" s="1" customFormat="1" ht="20.100000000000001" customHeight="1">
      <c r="A62" s="33">
        <v>23</v>
      </c>
      <c r="B62" s="200" t="s">
        <v>85</v>
      </c>
      <c r="C62" s="195" t="e">
        <f t="shared" si="31"/>
        <v>#REF!</v>
      </c>
      <c r="D62" s="61" t="e">
        <f>COUNTIFS(시군,'3.통계(면적,계획세대수)'!B62,사업단계,"&lt;&gt;예정구역",사업유형,'3.통계(면적,계획세대수)'!D37)</f>
        <v>#REF!</v>
      </c>
      <c r="E62" s="62" t="e">
        <f>COUNTIFS(시군,'3.통계(면적,계획세대수)'!B62,사업단계,"&lt;&gt;예정구역",사업유형,'3.통계(면적,계획세대수)'!E37)</f>
        <v>#REF!</v>
      </c>
      <c r="F62" s="62" t="e">
        <f>COUNTIFS(시군,'3.통계(면적,계획세대수)'!B62,사업단계,"&lt;&gt;예정구역",사업유형,'3.통계(면적,계획세대수)'!F37)</f>
        <v>#REF!</v>
      </c>
      <c r="G62" s="62" t="e">
        <f>COUNTIFS(시군,'3.통계(면적,계획세대수)'!B62,사업단계,"&lt;&gt;예정구역",사업유형,'3.통계(면적,계획세대수)'!G37)</f>
        <v>#REF!</v>
      </c>
      <c r="H62" s="63" t="e">
        <f>COUNTIFS(시군,'3.통계(면적,계획세대수)'!B62,사업단계,"&lt;&gt;예정구역",사업유형,'3.통계(면적,계획세대수)'!H37)</f>
        <v>#REF!</v>
      </c>
      <c r="I62" s="49" t="e">
        <f>SUMIFS(구역면적,시군,'3.통계(면적,계획세대수)'!B62,사업단계,"&lt;&gt;예정구역")</f>
        <v>#REF!</v>
      </c>
      <c r="J62" s="36" t="e">
        <f t="shared" si="32"/>
        <v>#REF!</v>
      </c>
      <c r="K62" s="47" t="e">
        <f>SUMIFS(신축분양계,시군,'3.통계(면적,계획세대수)'!B62,사업단계,"&lt;&gt;예정구역")</f>
        <v>#REF!</v>
      </c>
      <c r="L62" s="54" t="e">
        <f>SUMIFS(신축임대계,시군,'3.통계(면적,계획세대수)'!B62,사업단계,"&lt;&gt;예정구역")</f>
        <v>#REF!</v>
      </c>
      <c r="M62" s="36" t="e">
        <f t="shared" si="33"/>
        <v>#REF!</v>
      </c>
      <c r="N62" s="74">
        <v>2.7</v>
      </c>
    </row>
    <row r="63" spans="1:14" ht="20.100000000000001" customHeight="1">
      <c r="A63" s="33">
        <v>24</v>
      </c>
      <c r="B63" s="199" t="s">
        <v>53</v>
      </c>
      <c r="C63" s="195" t="e">
        <f t="shared" si="31"/>
        <v>#REF!</v>
      </c>
      <c r="D63" s="61" t="e">
        <f>COUNTIFS(시군,'3.통계(면적,계획세대수)'!B63,사업단계,"&lt;&gt;예정구역",사업유형,'3.통계(면적,계획세대수)'!D37)</f>
        <v>#REF!</v>
      </c>
      <c r="E63" s="62" t="e">
        <f>COUNTIFS(시군,'3.통계(면적,계획세대수)'!B63,사업단계,"&lt;&gt;예정구역",사업유형,'3.통계(면적,계획세대수)'!E37)</f>
        <v>#REF!</v>
      </c>
      <c r="F63" s="62" t="e">
        <f>COUNTIFS(시군,'3.통계(면적,계획세대수)'!B63,사업단계,"&lt;&gt;예정구역",사업유형,'3.통계(면적,계획세대수)'!F37)</f>
        <v>#REF!</v>
      </c>
      <c r="G63" s="62" t="e">
        <f>COUNTIFS(시군,'3.통계(면적,계획세대수)'!B63,사업단계,"&lt;&gt;예정구역",사업유형,'3.통계(면적,계획세대수)'!G37)</f>
        <v>#REF!</v>
      </c>
      <c r="H63" s="63" t="e">
        <f>COUNTIFS(시군,'3.통계(면적,계획세대수)'!B63,사업단계,"&lt;&gt;예정구역",사업유형,'3.통계(면적,계획세대수)'!H37)</f>
        <v>#REF!</v>
      </c>
      <c r="I63" s="49" t="e">
        <f>SUMIFS(구역면적,시군,'3.통계(면적,계획세대수)'!B63,사업단계,"&lt;&gt;예정구역")</f>
        <v>#REF!</v>
      </c>
      <c r="J63" s="36" t="e">
        <f t="shared" si="32"/>
        <v>#REF!</v>
      </c>
      <c r="K63" s="47" t="e">
        <f>SUMIFS(신축분양계,시군,'3.통계(면적,계획세대수)'!B63,사업단계,"&lt;&gt;예정구역")</f>
        <v>#REF!</v>
      </c>
      <c r="L63" s="54" t="e">
        <f>SUMIFS(신축임대계,시군,'3.통계(면적,계획세대수)'!B63,사업단계,"&lt;&gt;예정구역")</f>
        <v>#REF!</v>
      </c>
      <c r="M63" s="36" t="e">
        <f t="shared" si="33"/>
        <v>#REF!</v>
      </c>
      <c r="N63" s="74">
        <v>2.7</v>
      </c>
    </row>
    <row r="64" spans="1:14" ht="20.100000000000001" customHeight="1">
      <c r="A64" s="34">
        <v>25</v>
      </c>
      <c r="B64" s="201" t="s">
        <v>46</v>
      </c>
      <c r="C64" s="196" t="e">
        <f t="shared" si="31"/>
        <v>#REF!</v>
      </c>
      <c r="D64" s="64" t="e">
        <f>COUNTIFS(시군,'3.통계(면적,계획세대수)'!B64,사업단계,"&lt;&gt;예정구역",사업유형,'3.통계(면적,계획세대수)'!D37)</f>
        <v>#REF!</v>
      </c>
      <c r="E64" s="65" t="e">
        <f>COUNTIFS(시군,'3.통계(면적,계획세대수)'!B64,사업단계,"&lt;&gt;예정구역",사업유형,'3.통계(면적,계획세대수)'!E37)</f>
        <v>#REF!</v>
      </c>
      <c r="F64" s="65" t="e">
        <f>COUNTIFS(시군,'3.통계(면적,계획세대수)'!B64,사업단계,"&lt;&gt;예정구역",사업유형,'3.통계(면적,계획세대수)'!F37)</f>
        <v>#REF!</v>
      </c>
      <c r="G64" s="65" t="e">
        <f>COUNTIFS(시군,'3.통계(면적,계획세대수)'!B64,사업단계,"&lt;&gt;예정구역",사업유형,'3.통계(면적,계획세대수)'!G37)</f>
        <v>#REF!</v>
      </c>
      <c r="H64" s="66" t="e">
        <f>COUNTIFS(시군,'3.통계(면적,계획세대수)'!B64,사업단계,"&lt;&gt;예정구역",사업유형,'3.통계(면적,계획세대수)'!H37)</f>
        <v>#REF!</v>
      </c>
      <c r="I64" s="50" t="e">
        <f>SUMIFS(구역면적,시군,'3.통계(면적,계획세대수)'!B64,사업단계,"&lt;&gt;예정구역")</f>
        <v>#REF!</v>
      </c>
      <c r="J64" s="58" t="e">
        <f t="shared" si="32"/>
        <v>#REF!</v>
      </c>
      <c r="K64" s="48" t="e">
        <f>SUMIFS(신축분양계,시군,'3.통계(면적,계획세대수)'!B64,사업단계,"&lt;&gt;예정구역")</f>
        <v>#REF!</v>
      </c>
      <c r="L64" s="55" t="e">
        <f>SUMIFS(신축임대계,시군,'3.통계(면적,계획세대수)'!B64,사업단계,"&lt;&gt;예정구역")</f>
        <v>#REF!</v>
      </c>
      <c r="M64" s="58" t="e">
        <f t="shared" si="33"/>
        <v>#REF!</v>
      </c>
      <c r="N64" s="75">
        <v>2.7</v>
      </c>
    </row>
    <row r="65" spans="1:14" s="1" customFormat="1" ht="20.100000000000001" customHeight="1">
      <c r="A65" s="174"/>
      <c r="B65" s="175"/>
      <c r="C65" s="186"/>
      <c r="D65" s="186"/>
      <c r="E65" s="186"/>
      <c r="F65" s="186"/>
      <c r="G65" s="186"/>
      <c r="H65" s="186"/>
      <c r="I65" s="178"/>
      <c r="J65" s="178"/>
      <c r="K65" s="178"/>
      <c r="L65" s="178"/>
      <c r="M65" s="178"/>
      <c r="N65" s="179"/>
    </row>
    <row r="66" spans="1:14" s="1" customFormat="1" ht="20.100000000000001" customHeight="1">
      <c r="A66" s="180" t="s">
        <v>149</v>
      </c>
      <c r="B66" s="175"/>
      <c r="C66" s="186"/>
      <c r="D66" s="186"/>
      <c r="E66" s="186"/>
      <c r="F66" s="186"/>
      <c r="G66" s="186"/>
      <c r="H66" s="186"/>
      <c r="I66" s="178"/>
      <c r="J66" s="178"/>
      <c r="K66" s="178"/>
      <c r="L66" s="178"/>
      <c r="M66" s="178"/>
      <c r="N66" s="179"/>
    </row>
    <row r="67" spans="1:14" ht="20.100000000000001" customHeight="1">
      <c r="A67" s="69"/>
      <c r="E67" s="187"/>
    </row>
    <row r="68" spans="1:14" s="70" customFormat="1" ht="24.95" customHeight="1">
      <c r="A68" s="536" t="e">
        <f>"&lt;예정구역("&amp;COUNTIF(사업단계,"예정구역")&amp;"개소) 포함 / 준공구역("&amp;COUNTIF(사업단계,"준공")&amp;"개소) 제외&gt;"</f>
        <v>#REF!</v>
      </c>
      <c r="B68" s="537"/>
      <c r="C68" s="537"/>
      <c r="D68" s="537"/>
      <c r="E68" s="537"/>
      <c r="F68" s="537"/>
      <c r="N68" s="76"/>
    </row>
    <row r="69" spans="1:14" ht="20.100000000000001" customHeight="1">
      <c r="A69" s="540" t="s">
        <v>109</v>
      </c>
      <c r="B69" s="540"/>
      <c r="C69" s="548" t="s">
        <v>88</v>
      </c>
      <c r="D69" s="550" t="s">
        <v>93</v>
      </c>
      <c r="E69" s="542" t="s">
        <v>92</v>
      </c>
      <c r="F69" s="542" t="s">
        <v>222</v>
      </c>
      <c r="G69" s="542" t="s">
        <v>94</v>
      </c>
      <c r="H69" s="544" t="s">
        <v>95</v>
      </c>
      <c r="I69" s="546" t="s">
        <v>91</v>
      </c>
      <c r="J69" s="552" t="s">
        <v>87</v>
      </c>
      <c r="K69" s="553"/>
      <c r="L69" s="554"/>
      <c r="M69" s="546" t="s">
        <v>86</v>
      </c>
      <c r="N69" s="546" t="s">
        <v>110</v>
      </c>
    </row>
    <row r="70" spans="1:14" ht="20.100000000000001" customHeight="1">
      <c r="A70" s="540"/>
      <c r="B70" s="540"/>
      <c r="C70" s="549"/>
      <c r="D70" s="551"/>
      <c r="E70" s="543"/>
      <c r="F70" s="543"/>
      <c r="G70" s="543"/>
      <c r="H70" s="545"/>
      <c r="I70" s="547"/>
      <c r="J70" s="27" t="s">
        <v>88</v>
      </c>
      <c r="K70" s="280" t="s">
        <v>89</v>
      </c>
      <c r="L70" s="281" t="s">
        <v>90</v>
      </c>
      <c r="M70" s="547"/>
      <c r="N70" s="547"/>
    </row>
    <row r="71" spans="1:14" ht="20.100000000000001" customHeight="1">
      <c r="A71" s="538" t="s">
        <v>68</v>
      </c>
      <c r="B71" s="538"/>
      <c r="C71" s="67" t="e">
        <f t="shared" ref="C71:F71" si="34">SUM(C72:C96)</f>
        <v>#REF!</v>
      </c>
      <c r="D71" s="67" t="e">
        <f t="shared" si="34"/>
        <v>#REF!</v>
      </c>
      <c r="E71" s="67" t="e">
        <f t="shared" si="34"/>
        <v>#REF!</v>
      </c>
      <c r="F71" s="67" t="e">
        <f t="shared" si="34"/>
        <v>#REF!</v>
      </c>
      <c r="G71" s="67" t="e">
        <f>SUM(G72:G96)</f>
        <v>#REF!</v>
      </c>
      <c r="H71" s="67" t="e">
        <f t="shared" ref="H71:M71" si="35">SUM(H72:H96)</f>
        <v>#REF!</v>
      </c>
      <c r="I71" s="28" t="e">
        <f t="shared" si="35"/>
        <v>#REF!</v>
      </c>
      <c r="J71" s="28" t="e">
        <f t="shared" si="35"/>
        <v>#REF!</v>
      </c>
      <c r="K71" s="28" t="e">
        <f t="shared" si="35"/>
        <v>#REF!</v>
      </c>
      <c r="L71" s="28" t="e">
        <f t="shared" si="35"/>
        <v>#REF!</v>
      </c>
      <c r="M71" s="28" t="e">
        <f t="shared" si="35"/>
        <v>#REF!</v>
      </c>
      <c r="N71" s="77"/>
    </row>
    <row r="72" spans="1:14" ht="20.100000000000001" customHeight="1">
      <c r="A72" s="32">
        <v>1</v>
      </c>
      <c r="B72" s="197" t="s">
        <v>24</v>
      </c>
      <c r="C72" s="68" t="e">
        <f t="shared" ref="C72:C96" si="36">SUM(D72:H72)</f>
        <v>#REF!</v>
      </c>
      <c r="D72" s="59" t="e">
        <f>COUNTIFS(시군,'3.통계(면적,계획세대수)'!B72,사업단계,"&lt;&gt;준공",사업유형,'3.통계(면적,계획세대수)'!D69)</f>
        <v>#REF!</v>
      </c>
      <c r="E72" s="60" t="e">
        <f>COUNTIFS(시군,'3.통계(면적,계획세대수)'!B72,사업단계,"&lt;&gt;준공",사업유형,'3.통계(면적,계획세대수)'!E69)</f>
        <v>#REF!</v>
      </c>
      <c r="F72" s="79" t="e">
        <f>COUNTIFS(시군,'3.통계(면적,계획세대수)'!B72,사업단계,"&lt;&gt;준공",사업유형,'3.통계(면적,계획세대수)'!F69)</f>
        <v>#REF!</v>
      </c>
      <c r="G72" s="60" t="e">
        <f>COUNTIFS(시군,'3.통계(면적,계획세대수)'!B72,사업단계,"&lt;&gt;준공",사업유형,'3.통계(면적,계획세대수)'!G69)</f>
        <v>#REF!</v>
      </c>
      <c r="H72" s="78" t="e">
        <f>COUNTIFS(시군,'3.통계(면적,계획세대수)'!B72,사업단계,"&lt;&gt;준공",사업유형,'3.통계(면적,계획세대수)'!H69)</f>
        <v>#REF!</v>
      </c>
      <c r="I72" s="57" t="e">
        <f>SUMIFS(구역면적,시군,'3.통계(면적,계획세대수)'!B72,사업단계,"&lt;&gt;준공")</f>
        <v>#REF!</v>
      </c>
      <c r="J72" s="56" t="e">
        <f t="shared" ref="J72:J96" si="37">SUM(K72:L72)</f>
        <v>#REF!</v>
      </c>
      <c r="K72" s="39" t="e">
        <f>SUMIFS(신축분양계,시군,'3.통계(면적,계획세대수)'!B72,사업단계,"&lt;&gt;준공")</f>
        <v>#REF!</v>
      </c>
      <c r="L72" s="57" t="e">
        <f>SUMIFS(신축임대계,시군,'3.통계(면적,계획세대수)'!B72,사업단계,"&lt;&gt;준공")</f>
        <v>#REF!</v>
      </c>
      <c r="M72" s="56" t="e">
        <f>ROUND(J72*N72,)</f>
        <v>#REF!</v>
      </c>
      <c r="N72" s="73">
        <v>2.7</v>
      </c>
    </row>
    <row r="73" spans="1:14" ht="20.100000000000001" customHeight="1">
      <c r="A73" s="33">
        <v>2</v>
      </c>
      <c r="B73" s="198" t="s">
        <v>27</v>
      </c>
      <c r="C73" s="195" t="e">
        <f t="shared" si="36"/>
        <v>#REF!</v>
      </c>
      <c r="D73" s="61" t="e">
        <f>COUNTIFS(시군,'3.통계(면적,계획세대수)'!B73,사업단계,"&lt;&gt;준공",사업유형,'3.통계(면적,계획세대수)'!D69)</f>
        <v>#REF!</v>
      </c>
      <c r="E73" s="62" t="e">
        <f>COUNTIFS(시군,'3.통계(면적,계획세대수)'!B73,사업단계,"&lt;&gt;준공",사업유형,'3.통계(면적,계획세대수)'!E69)</f>
        <v>#REF!</v>
      </c>
      <c r="F73" s="62" t="e">
        <f>COUNTIFS(시군,'3.통계(면적,계획세대수)'!B73,사업단계,"&lt;&gt;준공",사업유형,'3.통계(면적,계획세대수)'!F69)</f>
        <v>#REF!</v>
      </c>
      <c r="G73" s="62" t="e">
        <f>COUNTIFS(시군,'3.통계(면적,계획세대수)'!B73,사업단계,"&lt;&gt;준공",사업유형,'3.통계(면적,계획세대수)'!G69)</f>
        <v>#REF!</v>
      </c>
      <c r="H73" s="63" t="e">
        <f>COUNTIFS(시군,'3.통계(면적,계획세대수)'!B73,사업단계,"&lt;&gt;준공",사업유형,'3.통계(면적,계획세대수)'!H69)</f>
        <v>#REF!</v>
      </c>
      <c r="I73" s="49" t="e">
        <f>SUMIFS(구역면적,시군,'3.통계(면적,계획세대수)'!B73,사업단계,"&lt;&gt;준공")</f>
        <v>#REF!</v>
      </c>
      <c r="J73" s="36" t="e">
        <f t="shared" si="37"/>
        <v>#REF!</v>
      </c>
      <c r="K73" s="47" t="e">
        <f>SUMIFS(신축분양계,시군,'3.통계(면적,계획세대수)'!B73,사업단계,"&lt;&gt;준공")</f>
        <v>#REF!</v>
      </c>
      <c r="L73" s="54" t="e">
        <f>SUMIFS(신축임대계,시군,'3.통계(면적,계획세대수)'!B73,사업단계,"&lt;&gt;준공")</f>
        <v>#REF!</v>
      </c>
      <c r="M73" s="36" t="e">
        <f t="shared" ref="M73:M96" si="38">ROUND(J73*N73,)</f>
        <v>#REF!</v>
      </c>
      <c r="N73" s="74">
        <v>2.7</v>
      </c>
    </row>
    <row r="74" spans="1:14" ht="20.100000000000001" customHeight="1">
      <c r="A74" s="33">
        <v>3</v>
      </c>
      <c r="B74" s="198" t="s">
        <v>31</v>
      </c>
      <c r="C74" s="195" t="e">
        <f t="shared" si="36"/>
        <v>#REF!</v>
      </c>
      <c r="D74" s="61" t="e">
        <f>COUNTIFS(시군,'3.통계(면적,계획세대수)'!B74,사업단계,"&lt;&gt;준공",사업유형,'3.통계(면적,계획세대수)'!D69)</f>
        <v>#REF!</v>
      </c>
      <c r="E74" s="62" t="e">
        <f>COUNTIFS(시군,'3.통계(면적,계획세대수)'!B74,사업단계,"&lt;&gt;준공",사업유형,'3.통계(면적,계획세대수)'!E69)</f>
        <v>#REF!</v>
      </c>
      <c r="F74" s="62" t="e">
        <f>COUNTIFS(시군,'3.통계(면적,계획세대수)'!B74,사업단계,"&lt;&gt;준공",사업유형,'3.통계(면적,계획세대수)'!F69)</f>
        <v>#REF!</v>
      </c>
      <c r="G74" s="62" t="e">
        <f>COUNTIFS(시군,'3.통계(면적,계획세대수)'!B74,사업단계,"&lt;&gt;준공",사업유형,'3.통계(면적,계획세대수)'!G69)</f>
        <v>#REF!</v>
      </c>
      <c r="H74" s="63" t="e">
        <f>COUNTIFS(시군,'3.통계(면적,계획세대수)'!B74,사업단계,"&lt;&gt;준공",사업유형,'3.통계(면적,계획세대수)'!H69)</f>
        <v>#REF!</v>
      </c>
      <c r="I74" s="49" t="e">
        <f>SUMIFS(구역면적,시군,'3.통계(면적,계획세대수)'!B74,사업단계,"&lt;&gt;준공")</f>
        <v>#REF!</v>
      </c>
      <c r="J74" s="36" t="e">
        <f t="shared" si="37"/>
        <v>#REF!</v>
      </c>
      <c r="K74" s="47" t="e">
        <f>SUMIFS(신축분양계,시군,'3.통계(면적,계획세대수)'!B74,사업단계,"&lt;&gt;준공")</f>
        <v>#REF!</v>
      </c>
      <c r="L74" s="54" t="e">
        <f>SUMIFS(신축임대계,시군,'3.통계(면적,계획세대수)'!B74,사업단계,"&lt;&gt;준공")</f>
        <v>#REF!</v>
      </c>
      <c r="M74" s="36" t="e">
        <f t="shared" si="38"/>
        <v>#REF!</v>
      </c>
      <c r="N74" s="74">
        <v>2.7</v>
      </c>
    </row>
    <row r="75" spans="1:14" ht="20.100000000000001" customHeight="1">
      <c r="A75" s="33">
        <v>4</v>
      </c>
      <c r="B75" s="198" t="s">
        <v>30</v>
      </c>
      <c r="C75" s="195" t="e">
        <f t="shared" si="36"/>
        <v>#REF!</v>
      </c>
      <c r="D75" s="61" t="e">
        <f>COUNTIFS(시군,'3.통계(면적,계획세대수)'!B75,사업단계,"&lt;&gt;준공",사업유형,'3.통계(면적,계획세대수)'!D69)</f>
        <v>#REF!</v>
      </c>
      <c r="E75" s="62" t="e">
        <f>COUNTIFS(시군,'3.통계(면적,계획세대수)'!B75,사업단계,"&lt;&gt;준공",사업유형,'3.통계(면적,계획세대수)'!E69)</f>
        <v>#REF!</v>
      </c>
      <c r="F75" s="62" t="e">
        <f>COUNTIFS(시군,'3.통계(면적,계획세대수)'!B75,사업단계,"&lt;&gt;준공",사업유형,'3.통계(면적,계획세대수)'!F69)</f>
        <v>#REF!</v>
      </c>
      <c r="G75" s="62" t="e">
        <f>COUNTIFS(시군,'3.통계(면적,계획세대수)'!B75,사업단계,"&lt;&gt;준공",사업유형,'3.통계(면적,계획세대수)'!G69)</f>
        <v>#REF!</v>
      </c>
      <c r="H75" s="63" t="e">
        <f>COUNTIFS(시군,'3.통계(면적,계획세대수)'!B75,사업단계,"&lt;&gt;준공",사업유형,'3.통계(면적,계획세대수)'!H69)</f>
        <v>#REF!</v>
      </c>
      <c r="I75" s="49" t="e">
        <f>SUMIFS(구역면적,시군,'3.통계(면적,계획세대수)'!B75,사업단계,"&lt;&gt;준공")</f>
        <v>#REF!</v>
      </c>
      <c r="J75" s="36" t="e">
        <f t="shared" si="37"/>
        <v>#REF!</v>
      </c>
      <c r="K75" s="47" t="e">
        <f>SUMIFS(신축분양계,시군,'3.통계(면적,계획세대수)'!B75,사업단계,"&lt;&gt;준공")</f>
        <v>#REF!</v>
      </c>
      <c r="L75" s="54" t="e">
        <f>SUMIFS(신축임대계,시군,'3.통계(면적,계획세대수)'!B75,사업단계,"&lt;&gt;준공")</f>
        <v>#REF!</v>
      </c>
      <c r="M75" s="36" t="e">
        <f t="shared" si="38"/>
        <v>#REF!</v>
      </c>
      <c r="N75" s="74">
        <v>2.7</v>
      </c>
    </row>
    <row r="76" spans="1:14" ht="20.100000000000001" customHeight="1">
      <c r="A76" s="33">
        <v>5</v>
      </c>
      <c r="B76" s="198" t="s">
        <v>32</v>
      </c>
      <c r="C76" s="195" t="e">
        <f t="shared" si="36"/>
        <v>#REF!</v>
      </c>
      <c r="D76" s="61" t="e">
        <f>COUNTIFS(시군,'3.통계(면적,계획세대수)'!B76,사업단계,"&lt;&gt;준공",사업유형,'3.통계(면적,계획세대수)'!D69)</f>
        <v>#REF!</v>
      </c>
      <c r="E76" s="62" t="e">
        <f>COUNTIFS(시군,'3.통계(면적,계획세대수)'!B76,사업단계,"&lt;&gt;준공",사업유형,'3.통계(면적,계획세대수)'!E69)</f>
        <v>#REF!</v>
      </c>
      <c r="F76" s="62" t="e">
        <f>COUNTIFS(시군,'3.통계(면적,계획세대수)'!B76,사업단계,"&lt;&gt;준공",사업유형,'3.통계(면적,계획세대수)'!F69)</f>
        <v>#REF!</v>
      </c>
      <c r="G76" s="62" t="e">
        <f>COUNTIFS(시군,'3.통계(면적,계획세대수)'!B76,사업단계,"&lt;&gt;준공",사업유형,'3.통계(면적,계획세대수)'!G69)</f>
        <v>#REF!</v>
      </c>
      <c r="H76" s="63" t="e">
        <f>COUNTIFS(시군,'3.통계(면적,계획세대수)'!B76,사업단계,"&lt;&gt;준공",사업유형,'3.통계(면적,계획세대수)'!H69)</f>
        <v>#REF!</v>
      </c>
      <c r="I76" s="49" t="e">
        <f>SUMIFS(구역면적,시군,'3.통계(면적,계획세대수)'!B76,사업단계,"&lt;&gt;준공")</f>
        <v>#REF!</v>
      </c>
      <c r="J76" s="36" t="e">
        <f t="shared" si="37"/>
        <v>#REF!</v>
      </c>
      <c r="K76" s="47" t="e">
        <f>SUMIFS(신축분양계,시군,'3.통계(면적,계획세대수)'!B76,사업단계,"&lt;&gt;준공")</f>
        <v>#REF!</v>
      </c>
      <c r="L76" s="54" t="e">
        <f>SUMIFS(신축임대계,시군,'3.통계(면적,계획세대수)'!B76,사업단계,"&lt;&gt;준공")</f>
        <v>#REF!</v>
      </c>
      <c r="M76" s="36" t="e">
        <f t="shared" si="38"/>
        <v>#REF!</v>
      </c>
      <c r="N76" s="74">
        <v>2.7</v>
      </c>
    </row>
    <row r="77" spans="1:14" ht="20.100000000000001" customHeight="1">
      <c r="A77" s="33">
        <v>6</v>
      </c>
      <c r="B77" s="198" t="s">
        <v>35</v>
      </c>
      <c r="C77" s="195" t="e">
        <f t="shared" si="36"/>
        <v>#REF!</v>
      </c>
      <c r="D77" s="61" t="e">
        <f>COUNTIFS(시군,'3.통계(면적,계획세대수)'!B77,사업단계,"&lt;&gt;준공",사업유형,'3.통계(면적,계획세대수)'!D69)</f>
        <v>#REF!</v>
      </c>
      <c r="E77" s="62" t="e">
        <f>COUNTIFS(시군,'3.통계(면적,계획세대수)'!B77,사업단계,"&lt;&gt;준공",사업유형,'3.통계(면적,계획세대수)'!E69)</f>
        <v>#REF!</v>
      </c>
      <c r="F77" s="62" t="e">
        <f>COUNTIFS(시군,'3.통계(면적,계획세대수)'!B77,사업단계,"&lt;&gt;준공",사업유형,'3.통계(면적,계획세대수)'!F69)</f>
        <v>#REF!</v>
      </c>
      <c r="G77" s="62" t="e">
        <f>COUNTIFS(시군,'3.통계(면적,계획세대수)'!B77,사업단계,"&lt;&gt;준공",사업유형,'3.통계(면적,계획세대수)'!G69)</f>
        <v>#REF!</v>
      </c>
      <c r="H77" s="63" t="e">
        <f>COUNTIFS(시군,'3.통계(면적,계획세대수)'!B77,사업단계,"&lt;&gt;준공",사업유형,'3.통계(면적,계획세대수)'!H69)</f>
        <v>#REF!</v>
      </c>
      <c r="I77" s="49" t="e">
        <f>SUMIFS(구역면적,시군,'3.통계(면적,계획세대수)'!B77,사업단계,"&lt;&gt;준공")</f>
        <v>#REF!</v>
      </c>
      <c r="J77" s="36" t="e">
        <f t="shared" si="37"/>
        <v>#REF!</v>
      </c>
      <c r="K77" s="47" t="e">
        <f>SUMIFS(신축분양계,시군,'3.통계(면적,계획세대수)'!B77,사업단계,"&lt;&gt;준공")</f>
        <v>#REF!</v>
      </c>
      <c r="L77" s="54" t="e">
        <f>SUMIFS(신축임대계,시군,'3.통계(면적,계획세대수)'!B77,사업단계,"&lt;&gt;준공")</f>
        <v>#REF!</v>
      </c>
      <c r="M77" s="36" t="e">
        <f t="shared" si="38"/>
        <v>#REF!</v>
      </c>
      <c r="N77" s="74">
        <v>2.7</v>
      </c>
    </row>
    <row r="78" spans="1:14" ht="20.100000000000001" customHeight="1">
      <c r="A78" s="33">
        <v>7</v>
      </c>
      <c r="B78" s="198" t="s">
        <v>96</v>
      </c>
      <c r="C78" s="195" t="e">
        <f t="shared" si="36"/>
        <v>#REF!</v>
      </c>
      <c r="D78" s="61" t="e">
        <f>COUNTIFS(시군,'3.통계(면적,계획세대수)'!B78,사업단계,"&lt;&gt;준공",사업유형,'3.통계(면적,계획세대수)'!D69)</f>
        <v>#REF!</v>
      </c>
      <c r="E78" s="62" t="e">
        <f>COUNTIFS(시군,'3.통계(면적,계획세대수)'!B78,사업단계,"&lt;&gt;준공",사업유형,'3.통계(면적,계획세대수)'!E69)</f>
        <v>#REF!</v>
      </c>
      <c r="F78" s="62" t="e">
        <f>COUNTIFS(시군,'3.통계(면적,계획세대수)'!B78,사업단계,"&lt;&gt;준공",사업유형,'3.통계(면적,계획세대수)'!F69)</f>
        <v>#REF!</v>
      </c>
      <c r="G78" s="62" t="e">
        <f>COUNTIFS(시군,'3.통계(면적,계획세대수)'!B78,사업단계,"&lt;&gt;준공",사업유형,'3.통계(면적,계획세대수)'!G69)</f>
        <v>#REF!</v>
      </c>
      <c r="H78" s="63" t="e">
        <f>COUNTIFS(시군,'3.통계(면적,계획세대수)'!B78,사업단계,"&lt;&gt;준공",사업유형,'3.통계(면적,계획세대수)'!H69)</f>
        <v>#REF!</v>
      </c>
      <c r="I78" s="49" t="e">
        <f>SUMIFS(구역면적,시군,'3.통계(면적,계획세대수)'!B78,사업단계,"&lt;&gt;준공")</f>
        <v>#REF!</v>
      </c>
      <c r="J78" s="36" t="e">
        <f t="shared" si="37"/>
        <v>#REF!</v>
      </c>
      <c r="K78" s="47" t="e">
        <f>SUMIFS(신축분양계,시군,'3.통계(면적,계획세대수)'!B78,사업단계,"&lt;&gt;준공")</f>
        <v>#REF!</v>
      </c>
      <c r="L78" s="54" t="e">
        <f>SUMIFS(신축임대계,시군,'3.통계(면적,계획세대수)'!B78,사업단계,"&lt;&gt;준공")</f>
        <v>#REF!</v>
      </c>
      <c r="M78" s="36" t="e">
        <f t="shared" si="38"/>
        <v>#REF!</v>
      </c>
      <c r="N78" s="74">
        <v>2.7</v>
      </c>
    </row>
    <row r="79" spans="1:14" ht="20.100000000000001" customHeight="1">
      <c r="A79" s="33">
        <v>8</v>
      </c>
      <c r="B79" s="199" t="s">
        <v>59</v>
      </c>
      <c r="C79" s="195" t="e">
        <f t="shared" si="36"/>
        <v>#REF!</v>
      </c>
      <c r="D79" s="61" t="e">
        <f>COUNTIFS(시군,'3.통계(면적,계획세대수)'!B79,사업단계,"&lt;&gt;준공",사업유형,'3.통계(면적,계획세대수)'!D69)</f>
        <v>#REF!</v>
      </c>
      <c r="E79" s="62" t="e">
        <f>COUNTIFS(시군,'3.통계(면적,계획세대수)'!B79,사업단계,"&lt;&gt;준공",사업유형,'3.통계(면적,계획세대수)'!E69)</f>
        <v>#REF!</v>
      </c>
      <c r="F79" s="62" t="e">
        <f>COUNTIFS(시군,'3.통계(면적,계획세대수)'!B79,사업단계,"&lt;&gt;준공",사업유형,'3.통계(면적,계획세대수)'!F69)</f>
        <v>#REF!</v>
      </c>
      <c r="G79" s="62" t="e">
        <f>COUNTIFS(시군,'3.통계(면적,계획세대수)'!B79,사업단계,"&lt;&gt;준공",사업유형,'3.통계(면적,계획세대수)'!G69)</f>
        <v>#REF!</v>
      </c>
      <c r="H79" s="63" t="e">
        <f>COUNTIFS(시군,'3.통계(면적,계획세대수)'!B79,사업단계,"&lt;&gt;준공",사업유형,'3.통계(면적,계획세대수)'!H69)</f>
        <v>#REF!</v>
      </c>
      <c r="I79" s="49" t="e">
        <f>SUMIFS(구역면적,시군,'3.통계(면적,계획세대수)'!B79,사업단계,"&lt;&gt;준공")</f>
        <v>#REF!</v>
      </c>
      <c r="J79" s="36" t="e">
        <f t="shared" si="37"/>
        <v>#REF!</v>
      </c>
      <c r="K79" s="47" t="e">
        <f>SUMIFS(신축분양계,시군,'3.통계(면적,계획세대수)'!B79,사업단계,"&lt;&gt;준공")</f>
        <v>#REF!</v>
      </c>
      <c r="L79" s="54" t="e">
        <f>SUMIFS(신축임대계,시군,'3.통계(면적,계획세대수)'!B79,사업단계,"&lt;&gt;준공")</f>
        <v>#REF!</v>
      </c>
      <c r="M79" s="36" t="e">
        <f t="shared" si="38"/>
        <v>#REF!</v>
      </c>
      <c r="N79" s="74">
        <v>2.7</v>
      </c>
    </row>
    <row r="80" spans="1:14" ht="20.100000000000001" customHeight="1">
      <c r="A80" s="33">
        <v>9</v>
      </c>
      <c r="B80" s="200" t="s">
        <v>38</v>
      </c>
      <c r="C80" s="195" t="e">
        <f t="shared" si="36"/>
        <v>#REF!</v>
      </c>
      <c r="D80" s="61" t="e">
        <f>COUNTIFS(시군,'3.통계(면적,계획세대수)'!B80,사업단계,"&lt;&gt;준공",사업유형,'3.통계(면적,계획세대수)'!D69)</f>
        <v>#REF!</v>
      </c>
      <c r="E80" s="62" t="e">
        <f>COUNTIFS(시군,'3.통계(면적,계획세대수)'!B80,사업단계,"&lt;&gt;준공",사업유형,'3.통계(면적,계획세대수)'!E69)</f>
        <v>#REF!</v>
      </c>
      <c r="F80" s="62" t="e">
        <f>COUNTIFS(시군,'3.통계(면적,계획세대수)'!B80,사업단계,"&lt;&gt;준공",사업유형,'3.통계(면적,계획세대수)'!F69)</f>
        <v>#REF!</v>
      </c>
      <c r="G80" s="62" t="e">
        <f>COUNTIFS(시군,'3.통계(면적,계획세대수)'!B80,사업단계,"&lt;&gt;준공",사업유형,'3.통계(면적,계획세대수)'!G69)</f>
        <v>#REF!</v>
      </c>
      <c r="H80" s="63" t="e">
        <f>COUNTIFS(시군,'3.통계(면적,계획세대수)'!B80,사업단계,"&lt;&gt;준공",사업유형,'3.통계(면적,계획세대수)'!H69)</f>
        <v>#REF!</v>
      </c>
      <c r="I80" s="49" t="e">
        <f>SUMIFS(구역면적,시군,'3.통계(면적,계획세대수)'!B80,사업단계,"&lt;&gt;준공")</f>
        <v>#REF!</v>
      </c>
      <c r="J80" s="36" t="e">
        <f t="shared" si="37"/>
        <v>#REF!</v>
      </c>
      <c r="K80" s="47" t="e">
        <f>SUMIFS(신축분양계,시군,'3.통계(면적,계획세대수)'!B80,사업단계,"&lt;&gt;준공")</f>
        <v>#REF!</v>
      </c>
      <c r="L80" s="54" t="e">
        <f>SUMIFS(신축임대계,시군,'3.통계(면적,계획세대수)'!B80,사업단계,"&lt;&gt;준공")</f>
        <v>#REF!</v>
      </c>
      <c r="M80" s="36" t="e">
        <f t="shared" si="38"/>
        <v>#REF!</v>
      </c>
      <c r="N80" s="74">
        <v>2.7</v>
      </c>
    </row>
    <row r="81" spans="1:14" s="1" customFormat="1" ht="20.100000000000001" customHeight="1">
      <c r="A81" s="33">
        <v>10</v>
      </c>
      <c r="B81" s="430" t="s">
        <v>260</v>
      </c>
      <c r="C81" s="195" t="e">
        <f t="shared" si="36"/>
        <v>#REF!</v>
      </c>
      <c r="D81" s="61" t="e">
        <f>COUNTIFS(시군,'3.통계(면적,계획세대수)'!B81,사업단계,"&lt;&gt;준공",사업유형,'3.통계(면적,계획세대수)'!D70)</f>
        <v>#REF!</v>
      </c>
      <c r="E81" s="62" t="e">
        <f>COUNTIFS(시군,'3.통계(면적,계획세대수)'!B81,사업단계,"&lt;&gt;준공",사업유형,'3.통계(면적,계획세대수)'!E70)</f>
        <v>#REF!</v>
      </c>
      <c r="F81" s="210" t="e">
        <f>COUNTIFS(시군,'3.통계(면적,계획세대수)'!$B81,사업유형,'3.통계(면적,계획세대수)'!F$5)</f>
        <v>#REF!</v>
      </c>
      <c r="G81" s="62" t="e">
        <f>COUNTIFS(시군,'3.통계(면적,계획세대수)'!B81,사업단계,"&lt;&gt;준공",사업유형,'3.통계(면적,계획세대수)'!G70)</f>
        <v>#REF!</v>
      </c>
      <c r="H81" s="63" t="e">
        <f>COUNTIFS(시군,'3.통계(면적,계획세대수)'!B81,사업단계,"&lt;&gt;준공",사업유형,'3.통계(면적,계획세대수)'!H70)</f>
        <v>#REF!</v>
      </c>
      <c r="I81" s="49" t="e">
        <f>SUMIFS(구역면적,시군,'3.통계(면적,계획세대수)'!B81,사업단계,"&lt;&gt;준공")</f>
        <v>#REF!</v>
      </c>
      <c r="J81" s="36" t="e">
        <f t="shared" si="37"/>
        <v>#REF!</v>
      </c>
      <c r="K81" s="47" t="e">
        <f>SUMIFS(신축분양계,시군,'3.통계(면적,계획세대수)'!B81,사업단계,"&lt;&gt;준공")</f>
        <v>#REF!</v>
      </c>
      <c r="L81" s="54" t="e">
        <f>SUMIFS(신축임대계,시군,'3.통계(면적,계획세대수)'!B81,사업단계,"&lt;&gt;준공")</f>
        <v>#REF!</v>
      </c>
      <c r="M81" s="36" t="e">
        <f t="shared" si="38"/>
        <v>#REF!</v>
      </c>
      <c r="N81" s="74">
        <v>2.7</v>
      </c>
    </row>
    <row r="82" spans="1:14" ht="20.100000000000001" customHeight="1">
      <c r="A82" s="33">
        <v>11</v>
      </c>
      <c r="B82" s="199" t="s">
        <v>55</v>
      </c>
      <c r="C82" s="195" t="e">
        <f t="shared" si="36"/>
        <v>#REF!</v>
      </c>
      <c r="D82" s="61" t="e">
        <f>COUNTIFS(시군,'3.통계(면적,계획세대수)'!B82,사업단계,"&lt;&gt;준공",사업유형,'3.통계(면적,계획세대수)'!D69)</f>
        <v>#REF!</v>
      </c>
      <c r="E82" s="62" t="e">
        <f>COUNTIFS(시군,'3.통계(면적,계획세대수)'!B82,사업단계,"&lt;&gt;준공",사업유형,'3.통계(면적,계획세대수)'!E69)</f>
        <v>#REF!</v>
      </c>
      <c r="F82" s="62" t="e">
        <f>COUNTIFS(시군,'3.통계(면적,계획세대수)'!B82,사업단계,"&lt;&gt;준공",사업유형,'3.통계(면적,계획세대수)'!F69)</f>
        <v>#REF!</v>
      </c>
      <c r="G82" s="62" t="e">
        <f>COUNTIFS(시군,'3.통계(면적,계획세대수)'!B82,사업단계,"&lt;&gt;준공",사업유형,'3.통계(면적,계획세대수)'!G69)</f>
        <v>#REF!</v>
      </c>
      <c r="H82" s="63" t="e">
        <f>COUNTIFS(시군,'3.통계(면적,계획세대수)'!B82,사업단계,"&lt;&gt;준공",사업유형,'3.통계(면적,계획세대수)'!H69)</f>
        <v>#REF!</v>
      </c>
      <c r="I82" s="49" t="e">
        <f>SUMIFS(구역면적,시군,'3.통계(면적,계획세대수)'!B82,사업단계,"&lt;&gt;준공")</f>
        <v>#REF!</v>
      </c>
      <c r="J82" s="36" t="e">
        <f t="shared" si="37"/>
        <v>#REF!</v>
      </c>
      <c r="K82" s="47" t="e">
        <f>SUMIFS(신축분양계,시군,'3.통계(면적,계획세대수)'!B82,사업단계,"&lt;&gt;준공")</f>
        <v>#REF!</v>
      </c>
      <c r="L82" s="54" t="e">
        <f>SUMIFS(신축임대계,시군,'3.통계(면적,계획세대수)'!B82,사업단계,"&lt;&gt;준공")</f>
        <v>#REF!</v>
      </c>
      <c r="M82" s="36" t="e">
        <f t="shared" si="38"/>
        <v>#REF!</v>
      </c>
      <c r="N82" s="74">
        <v>2.7</v>
      </c>
    </row>
    <row r="83" spans="1:14" ht="20.100000000000001" customHeight="1">
      <c r="A83" s="33">
        <v>12</v>
      </c>
      <c r="B83" s="199" t="s">
        <v>48</v>
      </c>
      <c r="C83" s="195" t="e">
        <f t="shared" si="36"/>
        <v>#REF!</v>
      </c>
      <c r="D83" s="61" t="e">
        <f>COUNTIFS(시군,'3.통계(면적,계획세대수)'!B83,사업단계,"&lt;&gt;준공",사업유형,'3.통계(면적,계획세대수)'!D69)</f>
        <v>#REF!</v>
      </c>
      <c r="E83" s="62" t="e">
        <f>COUNTIFS(시군,'3.통계(면적,계획세대수)'!B83,사업단계,"&lt;&gt;준공",사업유형,'3.통계(면적,계획세대수)'!E69)</f>
        <v>#REF!</v>
      </c>
      <c r="F83" s="62" t="e">
        <f>COUNTIFS(시군,'3.통계(면적,계획세대수)'!B83,사업단계,"&lt;&gt;준공",사업유형,'3.통계(면적,계획세대수)'!F69)</f>
        <v>#REF!</v>
      </c>
      <c r="G83" s="62" t="e">
        <f>COUNTIFS(시군,'3.통계(면적,계획세대수)'!B83,사업단계,"&lt;&gt;준공",사업유형,'3.통계(면적,계획세대수)'!G69)</f>
        <v>#REF!</v>
      </c>
      <c r="H83" s="63" t="e">
        <f>COUNTIFS(시군,'3.통계(면적,계획세대수)'!B83,사업단계,"&lt;&gt;준공",사업유형,'3.통계(면적,계획세대수)'!H69)</f>
        <v>#REF!</v>
      </c>
      <c r="I83" s="49" t="e">
        <f>SUMIFS(구역면적,시군,'3.통계(면적,계획세대수)'!B83,사업단계,"&lt;&gt;준공")</f>
        <v>#REF!</v>
      </c>
      <c r="J83" s="36" t="e">
        <f t="shared" si="37"/>
        <v>#REF!</v>
      </c>
      <c r="K83" s="47" t="e">
        <f>SUMIFS(신축분양계,시군,'3.통계(면적,계획세대수)'!B83,사업단계,"&lt;&gt;준공")</f>
        <v>#REF!</v>
      </c>
      <c r="L83" s="54" t="e">
        <f>SUMIFS(신축임대계,시군,'3.통계(면적,계획세대수)'!B83,사업단계,"&lt;&gt;준공")</f>
        <v>#REF!</v>
      </c>
      <c r="M83" s="36" t="e">
        <f t="shared" si="38"/>
        <v>#REF!</v>
      </c>
      <c r="N83" s="74">
        <v>2.7</v>
      </c>
    </row>
    <row r="84" spans="1:14" ht="20.100000000000001" customHeight="1">
      <c r="A84" s="33">
        <v>13</v>
      </c>
      <c r="B84" s="199" t="s">
        <v>51</v>
      </c>
      <c r="C84" s="195" t="e">
        <f t="shared" si="36"/>
        <v>#REF!</v>
      </c>
      <c r="D84" s="61" t="e">
        <f>COUNTIFS(시군,'3.통계(면적,계획세대수)'!B84,사업단계,"&lt;&gt;준공",사업유형,'3.통계(면적,계획세대수)'!D69)</f>
        <v>#REF!</v>
      </c>
      <c r="E84" s="62" t="e">
        <f>COUNTIFS(시군,'3.통계(면적,계획세대수)'!B84,사업단계,"&lt;&gt;준공",사업유형,'3.통계(면적,계획세대수)'!E69)</f>
        <v>#REF!</v>
      </c>
      <c r="F84" s="62" t="e">
        <f>COUNTIFS(시군,'3.통계(면적,계획세대수)'!B84,사업단계,"&lt;&gt;준공",사업유형,'3.통계(면적,계획세대수)'!F69)</f>
        <v>#REF!</v>
      </c>
      <c r="G84" s="62" t="e">
        <f>COUNTIFS(시군,'3.통계(면적,계획세대수)'!B84,사업단계,"&lt;&gt;준공",사업유형,'3.통계(면적,계획세대수)'!G69)</f>
        <v>#REF!</v>
      </c>
      <c r="H84" s="63" t="e">
        <f>COUNTIFS(시군,'3.통계(면적,계획세대수)'!B84,사업단계,"&lt;&gt;준공",사업유형,'3.통계(면적,계획세대수)'!H69)</f>
        <v>#REF!</v>
      </c>
      <c r="I84" s="49" t="e">
        <f>SUMIFS(구역면적,시군,'3.통계(면적,계획세대수)'!B84,사업단계,"&lt;&gt;준공")</f>
        <v>#REF!</v>
      </c>
      <c r="J84" s="36" t="e">
        <f t="shared" si="37"/>
        <v>#REF!</v>
      </c>
      <c r="K84" s="47" t="e">
        <f>SUMIFS(신축분양계,시군,'3.통계(면적,계획세대수)'!B84,사업단계,"&lt;&gt;준공")</f>
        <v>#REF!</v>
      </c>
      <c r="L84" s="54" t="e">
        <f>SUMIFS(신축임대계,시군,'3.통계(면적,계획세대수)'!B84,사업단계,"&lt;&gt;준공")</f>
        <v>#REF!</v>
      </c>
      <c r="M84" s="36" t="e">
        <f t="shared" si="38"/>
        <v>#REF!</v>
      </c>
      <c r="N84" s="74">
        <v>2.7</v>
      </c>
    </row>
    <row r="85" spans="1:14" ht="20.100000000000001" customHeight="1">
      <c r="A85" s="33">
        <v>14</v>
      </c>
      <c r="B85" s="199" t="s">
        <v>49</v>
      </c>
      <c r="C85" s="195" t="e">
        <f t="shared" si="36"/>
        <v>#REF!</v>
      </c>
      <c r="D85" s="61" t="e">
        <f>COUNTIFS(시군,'3.통계(면적,계획세대수)'!B85,사업단계,"&lt;&gt;준공",사업유형,'3.통계(면적,계획세대수)'!D69)</f>
        <v>#REF!</v>
      </c>
      <c r="E85" s="62" t="e">
        <f>COUNTIFS(시군,'3.통계(면적,계획세대수)'!B85,사업단계,"&lt;&gt;준공",사업유형,'3.통계(면적,계획세대수)'!E69)</f>
        <v>#REF!</v>
      </c>
      <c r="F85" s="62" t="e">
        <f>COUNTIFS(시군,'3.통계(면적,계획세대수)'!B85,사업단계,"&lt;&gt;준공",사업유형,'3.통계(면적,계획세대수)'!F69)</f>
        <v>#REF!</v>
      </c>
      <c r="G85" s="62" t="e">
        <f>COUNTIFS(시군,'3.통계(면적,계획세대수)'!B85,사업단계,"&lt;&gt;준공",사업유형,'3.통계(면적,계획세대수)'!G69)</f>
        <v>#REF!</v>
      </c>
      <c r="H85" s="63" t="e">
        <f>COUNTIFS(시군,'3.통계(면적,계획세대수)'!B85,사업단계,"&lt;&gt;준공",사업유형,'3.통계(면적,계획세대수)'!H69)</f>
        <v>#REF!</v>
      </c>
      <c r="I85" s="49" t="e">
        <f>SUMIFS(구역면적,시군,'3.통계(면적,계획세대수)'!B85,사업단계,"&lt;&gt;준공")</f>
        <v>#REF!</v>
      </c>
      <c r="J85" s="36" t="e">
        <f t="shared" si="37"/>
        <v>#REF!</v>
      </c>
      <c r="K85" s="47" t="e">
        <f>SUMIFS(신축분양계,시군,'3.통계(면적,계획세대수)'!B85,사업단계,"&lt;&gt;준공")</f>
        <v>#REF!</v>
      </c>
      <c r="L85" s="54" t="e">
        <f>SUMIFS(신축임대계,시군,'3.통계(면적,계획세대수)'!B85,사업단계,"&lt;&gt;준공")</f>
        <v>#REF!</v>
      </c>
      <c r="M85" s="36" t="e">
        <f t="shared" si="38"/>
        <v>#REF!</v>
      </c>
      <c r="N85" s="74">
        <v>2.7</v>
      </c>
    </row>
    <row r="86" spans="1:14" ht="20.100000000000001" customHeight="1">
      <c r="A86" s="33">
        <v>15</v>
      </c>
      <c r="B86" s="199" t="s">
        <v>50</v>
      </c>
      <c r="C86" s="195" t="e">
        <f t="shared" si="36"/>
        <v>#REF!</v>
      </c>
      <c r="D86" s="61" t="e">
        <f>COUNTIFS(시군,'3.통계(면적,계획세대수)'!B86,사업단계,"&lt;&gt;준공",사업유형,'3.통계(면적,계획세대수)'!D69)</f>
        <v>#REF!</v>
      </c>
      <c r="E86" s="62" t="e">
        <f>COUNTIFS(시군,'3.통계(면적,계획세대수)'!B86,사업단계,"&lt;&gt;준공",사업유형,'3.통계(면적,계획세대수)'!E69)</f>
        <v>#REF!</v>
      </c>
      <c r="F86" s="62" t="e">
        <f>COUNTIFS(시군,'3.통계(면적,계획세대수)'!B86,사업단계,"&lt;&gt;준공",사업유형,'3.통계(면적,계획세대수)'!F69)</f>
        <v>#REF!</v>
      </c>
      <c r="G86" s="62" t="e">
        <f>COUNTIFS(시군,'3.통계(면적,계획세대수)'!B86,사업단계,"&lt;&gt;준공",사업유형,'3.통계(면적,계획세대수)'!G69)</f>
        <v>#REF!</v>
      </c>
      <c r="H86" s="63" t="e">
        <f>COUNTIFS(시군,'3.통계(면적,계획세대수)'!B86,사업단계,"&lt;&gt;준공",사업유형,'3.통계(면적,계획세대수)'!H69)</f>
        <v>#REF!</v>
      </c>
      <c r="I86" s="49" t="e">
        <f>SUMIFS(구역면적,시군,'3.통계(면적,계획세대수)'!B86,사업단계,"&lt;&gt;준공")</f>
        <v>#REF!</v>
      </c>
      <c r="J86" s="36" t="e">
        <f t="shared" si="37"/>
        <v>#REF!</v>
      </c>
      <c r="K86" s="47" t="e">
        <f>SUMIFS(신축분양계,시군,'3.통계(면적,계획세대수)'!B86,사업단계,"&lt;&gt;준공")</f>
        <v>#REF!</v>
      </c>
      <c r="L86" s="54" t="e">
        <f>SUMIFS(신축임대계,시군,'3.통계(면적,계획세대수)'!B86,사업단계,"&lt;&gt;준공")</f>
        <v>#REF!</v>
      </c>
      <c r="M86" s="36" t="e">
        <f t="shared" si="38"/>
        <v>#REF!</v>
      </c>
      <c r="N86" s="74">
        <v>2.7</v>
      </c>
    </row>
    <row r="87" spans="1:14" ht="20.100000000000001" customHeight="1">
      <c r="A87" s="33">
        <v>16</v>
      </c>
      <c r="B87" s="200" t="s">
        <v>39</v>
      </c>
      <c r="C87" s="195" t="e">
        <f t="shared" si="36"/>
        <v>#REF!</v>
      </c>
      <c r="D87" s="61" t="e">
        <f>COUNTIFS(시군,'3.통계(면적,계획세대수)'!B87,사업단계,"&lt;&gt;준공",사업유형,'3.통계(면적,계획세대수)'!D69)</f>
        <v>#REF!</v>
      </c>
      <c r="E87" s="62" t="e">
        <f>COUNTIFS(시군,'3.통계(면적,계획세대수)'!B87,사업단계,"&lt;&gt;준공",사업유형,'3.통계(면적,계획세대수)'!E69)</f>
        <v>#REF!</v>
      </c>
      <c r="F87" s="62" t="e">
        <f>COUNTIFS(시군,'3.통계(면적,계획세대수)'!B87,사업단계,"&lt;&gt;준공",사업유형,'3.통계(면적,계획세대수)'!F69)</f>
        <v>#REF!</v>
      </c>
      <c r="G87" s="62" t="e">
        <f>COUNTIFS(시군,'3.통계(면적,계획세대수)'!B87,사업단계,"&lt;&gt;준공",사업유형,'3.통계(면적,계획세대수)'!G69)</f>
        <v>#REF!</v>
      </c>
      <c r="H87" s="63" t="e">
        <f>COUNTIFS(시군,'3.통계(면적,계획세대수)'!B87,사업단계,"&lt;&gt;준공",사업유형,'3.통계(면적,계획세대수)'!H69)</f>
        <v>#REF!</v>
      </c>
      <c r="I87" s="49" t="e">
        <f>SUMIFS(구역면적,시군,'3.통계(면적,계획세대수)'!B87,사업단계,"&lt;&gt;준공")</f>
        <v>#REF!</v>
      </c>
      <c r="J87" s="36" t="e">
        <f t="shared" si="37"/>
        <v>#REF!</v>
      </c>
      <c r="K87" s="47" t="e">
        <f>SUMIFS(신축분양계,시군,'3.통계(면적,계획세대수)'!B87,사업단계,"&lt;&gt;준공")</f>
        <v>#REF!</v>
      </c>
      <c r="L87" s="54" t="e">
        <f>SUMIFS(신축임대계,시군,'3.통계(면적,계획세대수)'!B87,사업단계,"&lt;&gt;준공")</f>
        <v>#REF!</v>
      </c>
      <c r="M87" s="36" t="e">
        <f t="shared" si="38"/>
        <v>#REF!</v>
      </c>
      <c r="N87" s="74">
        <v>2.7</v>
      </c>
    </row>
    <row r="88" spans="1:14" ht="20.100000000000001" customHeight="1">
      <c r="A88" s="33">
        <v>17</v>
      </c>
      <c r="B88" s="200" t="s">
        <v>45</v>
      </c>
      <c r="C88" s="195" t="e">
        <f t="shared" si="36"/>
        <v>#REF!</v>
      </c>
      <c r="D88" s="61" t="e">
        <f>COUNTIFS(시군,'3.통계(면적,계획세대수)'!B88,사업단계,"&lt;&gt;준공",사업유형,'3.통계(면적,계획세대수)'!D69)</f>
        <v>#REF!</v>
      </c>
      <c r="E88" s="62" t="e">
        <f>COUNTIFS(시군,'3.통계(면적,계획세대수)'!B88,사업단계,"&lt;&gt;준공",사업유형,'3.통계(면적,계획세대수)'!E69)</f>
        <v>#REF!</v>
      </c>
      <c r="F88" s="62" t="e">
        <f>COUNTIFS(시군,'3.통계(면적,계획세대수)'!B88,사업단계,"&lt;&gt;준공",사업유형,'3.통계(면적,계획세대수)'!F69)</f>
        <v>#REF!</v>
      </c>
      <c r="G88" s="62" t="e">
        <f>COUNTIFS(시군,'3.통계(면적,계획세대수)'!B88,사업단계,"&lt;&gt;준공",사업유형,'3.통계(면적,계획세대수)'!G69)</f>
        <v>#REF!</v>
      </c>
      <c r="H88" s="63" t="e">
        <f>COUNTIFS(시군,'3.통계(면적,계획세대수)'!B88,사업단계,"&lt;&gt;준공",사업유형,'3.통계(면적,계획세대수)'!H69)</f>
        <v>#REF!</v>
      </c>
      <c r="I88" s="49" t="e">
        <f>SUMIFS(구역면적,시군,'3.통계(면적,계획세대수)'!B88,사업단계,"&lt;&gt;준공")</f>
        <v>#REF!</v>
      </c>
      <c r="J88" s="36" t="e">
        <f t="shared" si="37"/>
        <v>#REF!</v>
      </c>
      <c r="K88" s="47" t="e">
        <f>SUMIFS(신축분양계,시군,'3.통계(면적,계획세대수)'!B88,사업단계,"&lt;&gt;준공")</f>
        <v>#REF!</v>
      </c>
      <c r="L88" s="54" t="e">
        <f>SUMIFS(신축임대계,시군,'3.통계(면적,계획세대수)'!B88,사업단계,"&lt;&gt;준공")</f>
        <v>#REF!</v>
      </c>
      <c r="M88" s="36" t="e">
        <f t="shared" si="38"/>
        <v>#REF!</v>
      </c>
      <c r="N88" s="74">
        <v>2.7</v>
      </c>
    </row>
    <row r="89" spans="1:14" ht="20.100000000000001" customHeight="1">
      <c r="A89" s="33">
        <v>18</v>
      </c>
      <c r="B89" s="200" t="s">
        <v>40</v>
      </c>
      <c r="C89" s="195" t="e">
        <f t="shared" si="36"/>
        <v>#REF!</v>
      </c>
      <c r="D89" s="61" t="e">
        <f>COUNTIFS(시군,'3.통계(면적,계획세대수)'!B89,사업단계,"&lt;&gt;준공",사업유형,'3.통계(면적,계획세대수)'!D69)</f>
        <v>#REF!</v>
      </c>
      <c r="E89" s="62" t="e">
        <f>COUNTIFS(시군,'3.통계(면적,계획세대수)'!B89,사업단계,"&lt;&gt;준공",사업유형,'3.통계(면적,계획세대수)'!E69)</f>
        <v>#REF!</v>
      </c>
      <c r="F89" s="62" t="e">
        <f>COUNTIFS(시군,'3.통계(면적,계획세대수)'!B89,사업단계,"&lt;&gt;준공",사업유형,'3.통계(면적,계획세대수)'!F69)</f>
        <v>#REF!</v>
      </c>
      <c r="G89" s="62" t="e">
        <f>COUNTIFS(시군,'3.통계(면적,계획세대수)'!B89,사업단계,"&lt;&gt;준공",사업유형,'3.통계(면적,계획세대수)'!G69)</f>
        <v>#REF!</v>
      </c>
      <c r="H89" s="63" t="e">
        <f>COUNTIFS(시군,'3.통계(면적,계획세대수)'!B89,사업단계,"&lt;&gt;준공",사업유형,'3.통계(면적,계획세대수)'!H69)</f>
        <v>#REF!</v>
      </c>
      <c r="I89" s="49" t="e">
        <f>SUMIFS(구역면적,시군,'3.통계(면적,계획세대수)'!B89,사업단계,"&lt;&gt;준공")</f>
        <v>#REF!</v>
      </c>
      <c r="J89" s="36" t="e">
        <f t="shared" si="37"/>
        <v>#REF!</v>
      </c>
      <c r="K89" s="47" t="e">
        <f>SUMIFS(신축분양계,시군,'3.통계(면적,계획세대수)'!B89,사업단계,"&lt;&gt;준공")</f>
        <v>#REF!</v>
      </c>
      <c r="L89" s="54" t="e">
        <f>SUMIFS(신축임대계,시군,'3.통계(면적,계획세대수)'!B89,사업단계,"&lt;&gt;준공")</f>
        <v>#REF!</v>
      </c>
      <c r="M89" s="36" t="e">
        <f t="shared" si="38"/>
        <v>#REF!</v>
      </c>
      <c r="N89" s="74">
        <v>2.7</v>
      </c>
    </row>
    <row r="90" spans="1:14" ht="20.100000000000001" customHeight="1">
      <c r="A90" s="33">
        <v>19</v>
      </c>
      <c r="B90" s="198" t="s">
        <v>41</v>
      </c>
      <c r="C90" s="195" t="e">
        <f t="shared" si="36"/>
        <v>#REF!</v>
      </c>
      <c r="D90" s="61" t="e">
        <f>COUNTIFS(시군,'3.통계(면적,계획세대수)'!B90,사업단계,"&lt;&gt;준공",사업유형,'3.통계(면적,계획세대수)'!D69)</f>
        <v>#REF!</v>
      </c>
      <c r="E90" s="62" t="e">
        <f>COUNTIFS(시군,'3.통계(면적,계획세대수)'!B90,사업단계,"&lt;&gt;준공",사업유형,'3.통계(면적,계획세대수)'!E69)</f>
        <v>#REF!</v>
      </c>
      <c r="F90" s="62" t="e">
        <f>COUNTIFS(시군,'3.통계(면적,계획세대수)'!B90,사업단계,"&lt;&gt;준공",사업유형,'3.통계(면적,계획세대수)'!F69)</f>
        <v>#REF!</v>
      </c>
      <c r="G90" s="62" t="e">
        <f>COUNTIFS(시군,'3.통계(면적,계획세대수)'!B90,사업단계,"&lt;&gt;준공",사업유형,'3.통계(면적,계획세대수)'!G69)</f>
        <v>#REF!</v>
      </c>
      <c r="H90" s="63" t="e">
        <f>COUNTIFS(시군,'3.통계(면적,계획세대수)'!B90,사업단계,"&lt;&gt;준공",사업유형,'3.통계(면적,계획세대수)'!H69)</f>
        <v>#REF!</v>
      </c>
      <c r="I90" s="49" t="e">
        <f>SUMIFS(구역면적,시군,'3.통계(면적,계획세대수)'!B90,사업단계,"&lt;&gt;준공")</f>
        <v>#REF!</v>
      </c>
      <c r="J90" s="36" t="e">
        <f t="shared" si="37"/>
        <v>#REF!</v>
      </c>
      <c r="K90" s="47" t="e">
        <f>SUMIFS(신축분양계,시군,'3.통계(면적,계획세대수)'!B90,사업단계,"&lt;&gt;준공")</f>
        <v>#REF!</v>
      </c>
      <c r="L90" s="54" t="e">
        <f>SUMIFS(신축임대계,시군,'3.통계(면적,계획세대수)'!B90,사업단계,"&lt;&gt;준공")</f>
        <v>#REF!</v>
      </c>
      <c r="M90" s="36" t="e">
        <f t="shared" si="38"/>
        <v>#REF!</v>
      </c>
      <c r="N90" s="74">
        <v>2.7</v>
      </c>
    </row>
    <row r="91" spans="1:14" ht="20.100000000000001" customHeight="1">
      <c r="A91" s="33">
        <v>20</v>
      </c>
      <c r="B91" s="198" t="s">
        <v>42</v>
      </c>
      <c r="C91" s="195" t="e">
        <f t="shared" si="36"/>
        <v>#REF!</v>
      </c>
      <c r="D91" s="61" t="e">
        <f>COUNTIFS(시군,'3.통계(면적,계획세대수)'!B91,사업단계,"&lt;&gt;준공",사업유형,'3.통계(면적,계획세대수)'!D69)</f>
        <v>#REF!</v>
      </c>
      <c r="E91" s="62" t="e">
        <f>COUNTIFS(시군,'3.통계(면적,계획세대수)'!B91,사업단계,"&lt;&gt;준공",사업유형,'3.통계(면적,계획세대수)'!E69)</f>
        <v>#REF!</v>
      </c>
      <c r="F91" s="62" t="e">
        <f>COUNTIFS(시군,'3.통계(면적,계획세대수)'!B91,사업단계,"&lt;&gt;준공",사업유형,'3.통계(면적,계획세대수)'!F69)</f>
        <v>#REF!</v>
      </c>
      <c r="G91" s="62" t="e">
        <f>COUNTIFS(시군,'3.통계(면적,계획세대수)'!B91,사업단계,"&lt;&gt;준공",사업유형,'3.통계(면적,계획세대수)'!G69)</f>
        <v>#REF!</v>
      </c>
      <c r="H91" s="63" t="e">
        <f>COUNTIFS(시군,'3.통계(면적,계획세대수)'!B91,사업단계,"&lt;&gt;준공",사업유형,'3.통계(면적,계획세대수)'!H69)</f>
        <v>#REF!</v>
      </c>
      <c r="I91" s="49" t="e">
        <f>SUMIFS(구역면적,시군,'3.통계(면적,계획세대수)'!B91,사업단계,"&lt;&gt;준공")</f>
        <v>#REF!</v>
      </c>
      <c r="J91" s="36" t="e">
        <f t="shared" si="37"/>
        <v>#REF!</v>
      </c>
      <c r="K91" s="47" t="e">
        <f>SUMIFS(신축분양계,시군,'3.통계(면적,계획세대수)'!B91,사업단계,"&lt;&gt;준공")</f>
        <v>#REF!</v>
      </c>
      <c r="L91" s="54" t="e">
        <f>SUMIFS(신축임대계,시군,'3.통계(면적,계획세대수)'!B91,사업단계,"&lt;&gt;준공")</f>
        <v>#REF!</v>
      </c>
      <c r="M91" s="36" t="e">
        <f t="shared" si="38"/>
        <v>#REF!</v>
      </c>
      <c r="N91" s="74">
        <v>2.7</v>
      </c>
    </row>
    <row r="92" spans="1:14" ht="20.100000000000001" customHeight="1">
      <c r="A92" s="33">
        <v>21</v>
      </c>
      <c r="B92" s="200" t="s">
        <v>52</v>
      </c>
      <c r="C92" s="195" t="e">
        <f t="shared" si="36"/>
        <v>#REF!</v>
      </c>
      <c r="D92" s="61" t="e">
        <f>COUNTIFS(시군,'3.통계(면적,계획세대수)'!B92,사업단계,"&lt;&gt;준공",사업유형,'3.통계(면적,계획세대수)'!D69)</f>
        <v>#REF!</v>
      </c>
      <c r="E92" s="62" t="e">
        <f>COUNTIFS(시군,'3.통계(면적,계획세대수)'!B92,사업단계,"&lt;&gt;준공",사업유형,'3.통계(면적,계획세대수)'!E69)</f>
        <v>#REF!</v>
      </c>
      <c r="F92" s="62" t="e">
        <f>COUNTIFS(시군,'3.통계(면적,계획세대수)'!B92,사업단계,"&lt;&gt;준공",사업유형,'3.통계(면적,계획세대수)'!F69)</f>
        <v>#REF!</v>
      </c>
      <c r="G92" s="62" t="e">
        <f>COUNTIFS(시군,'3.통계(면적,계획세대수)'!B92,사업단계,"&lt;&gt;준공",사업유형,'3.통계(면적,계획세대수)'!G69)</f>
        <v>#REF!</v>
      </c>
      <c r="H92" s="63" t="e">
        <f>COUNTIFS(시군,'3.통계(면적,계획세대수)'!B92,사업단계,"&lt;&gt;준공",사업유형,'3.통계(면적,계획세대수)'!H69)</f>
        <v>#REF!</v>
      </c>
      <c r="I92" s="49" t="e">
        <f>SUMIFS(구역면적,시군,'3.통계(면적,계획세대수)'!B92,사업단계,"&lt;&gt;준공")</f>
        <v>#REF!</v>
      </c>
      <c r="J92" s="36" t="e">
        <f t="shared" si="37"/>
        <v>#REF!</v>
      </c>
      <c r="K92" s="47" t="e">
        <f>SUMIFS(신축분양계,시군,'3.통계(면적,계획세대수)'!B92,사업단계,"&lt;&gt;준공")</f>
        <v>#REF!</v>
      </c>
      <c r="L92" s="54" t="e">
        <f>SUMIFS(신축임대계,시군,'3.통계(면적,계획세대수)'!B92,사업단계,"&lt;&gt;준공")</f>
        <v>#REF!</v>
      </c>
      <c r="M92" s="36" t="e">
        <f t="shared" si="38"/>
        <v>#REF!</v>
      </c>
      <c r="N92" s="74">
        <v>2.7</v>
      </c>
    </row>
    <row r="93" spans="1:14" ht="20.100000000000001" customHeight="1">
      <c r="A93" s="33">
        <v>22</v>
      </c>
      <c r="B93" s="200" t="s">
        <v>43</v>
      </c>
      <c r="C93" s="195" t="e">
        <f t="shared" si="36"/>
        <v>#REF!</v>
      </c>
      <c r="D93" s="61" t="e">
        <f>COUNTIFS(시군,'3.통계(면적,계획세대수)'!B93,사업단계,"&lt;&gt;준공",사업유형,'3.통계(면적,계획세대수)'!D69)</f>
        <v>#REF!</v>
      </c>
      <c r="E93" s="62" t="e">
        <f>COUNTIFS(시군,'3.통계(면적,계획세대수)'!B93,사업단계,"&lt;&gt;준공",사업유형,'3.통계(면적,계획세대수)'!E69)</f>
        <v>#REF!</v>
      </c>
      <c r="F93" s="62" t="e">
        <f>COUNTIFS(시군,'3.통계(면적,계획세대수)'!B93,사업단계,"&lt;&gt;준공",사업유형,'3.통계(면적,계획세대수)'!F69)</f>
        <v>#REF!</v>
      </c>
      <c r="G93" s="62" t="e">
        <f>COUNTIFS(시군,'3.통계(면적,계획세대수)'!B93,사업단계,"&lt;&gt;준공",사업유형,'3.통계(면적,계획세대수)'!G69)</f>
        <v>#REF!</v>
      </c>
      <c r="H93" s="63" t="e">
        <f>COUNTIFS(시군,'3.통계(면적,계획세대수)'!B93,사업단계,"&lt;&gt;준공",사업유형,'3.통계(면적,계획세대수)'!H69)</f>
        <v>#REF!</v>
      </c>
      <c r="I93" s="49" t="e">
        <f>SUMIFS(구역면적,시군,'3.통계(면적,계획세대수)'!B93,사업단계,"&lt;&gt;준공")</f>
        <v>#REF!</v>
      </c>
      <c r="J93" s="36" t="e">
        <f t="shared" si="37"/>
        <v>#REF!</v>
      </c>
      <c r="K93" s="47" t="e">
        <f>SUMIFS(신축분양계,시군,'3.통계(면적,계획세대수)'!B93,사업단계,"&lt;&gt;준공")</f>
        <v>#REF!</v>
      </c>
      <c r="L93" s="54" t="e">
        <f>SUMIFS(신축임대계,시군,'3.통계(면적,계획세대수)'!B93,사업단계,"&lt;&gt;준공")</f>
        <v>#REF!</v>
      </c>
      <c r="M93" s="36" t="e">
        <f t="shared" si="38"/>
        <v>#REF!</v>
      </c>
      <c r="N93" s="74">
        <v>2.7</v>
      </c>
    </row>
    <row r="94" spans="1:14" ht="20.100000000000001" customHeight="1">
      <c r="A94" s="33">
        <v>23</v>
      </c>
      <c r="B94" s="200" t="s">
        <v>85</v>
      </c>
      <c r="C94" s="195" t="e">
        <f t="shared" si="36"/>
        <v>#REF!</v>
      </c>
      <c r="D94" s="61" t="e">
        <f>COUNTIFS(시군,'3.통계(면적,계획세대수)'!B94,사업단계,"&lt;&gt;준공",사업유형,'3.통계(면적,계획세대수)'!D69)</f>
        <v>#REF!</v>
      </c>
      <c r="E94" s="62" t="e">
        <f>COUNTIFS(시군,'3.통계(면적,계획세대수)'!B94,사업단계,"&lt;&gt;준공",사업유형,'3.통계(면적,계획세대수)'!E69)</f>
        <v>#REF!</v>
      </c>
      <c r="F94" s="62" t="e">
        <f>COUNTIFS(시군,'3.통계(면적,계획세대수)'!B94,사업단계,"&lt;&gt;준공",사업유형,'3.통계(면적,계획세대수)'!F69)</f>
        <v>#REF!</v>
      </c>
      <c r="G94" s="62" t="e">
        <f>COUNTIFS(시군,'3.통계(면적,계획세대수)'!B94,사업단계,"&lt;&gt;준공",사업유형,'3.통계(면적,계획세대수)'!G69)</f>
        <v>#REF!</v>
      </c>
      <c r="H94" s="63" t="e">
        <f>COUNTIFS(시군,'3.통계(면적,계획세대수)'!B94,사업단계,"&lt;&gt;준공",사업유형,'3.통계(면적,계획세대수)'!H69)</f>
        <v>#REF!</v>
      </c>
      <c r="I94" s="49" t="e">
        <f>SUMIFS(구역면적,시군,'3.통계(면적,계획세대수)'!B94,사업단계,"&lt;&gt;준공")</f>
        <v>#REF!</v>
      </c>
      <c r="J94" s="36" t="e">
        <f t="shared" si="37"/>
        <v>#REF!</v>
      </c>
      <c r="K94" s="47" t="e">
        <f>SUMIFS(신축분양계,시군,'3.통계(면적,계획세대수)'!B94,사업단계,"&lt;&gt;준공")</f>
        <v>#REF!</v>
      </c>
      <c r="L94" s="54" t="e">
        <f>SUMIFS(신축임대계,시군,'3.통계(면적,계획세대수)'!B94,사업단계,"&lt;&gt;준공")</f>
        <v>#REF!</v>
      </c>
      <c r="M94" s="36" t="e">
        <f t="shared" si="38"/>
        <v>#REF!</v>
      </c>
      <c r="N94" s="74">
        <v>2.7</v>
      </c>
    </row>
    <row r="95" spans="1:14" ht="20.100000000000001" customHeight="1">
      <c r="A95" s="33">
        <v>24</v>
      </c>
      <c r="B95" s="199" t="s">
        <v>53</v>
      </c>
      <c r="C95" s="195" t="e">
        <f t="shared" si="36"/>
        <v>#REF!</v>
      </c>
      <c r="D95" s="61" t="e">
        <f>COUNTIFS(시군,'3.통계(면적,계획세대수)'!B95,사업단계,"&lt;&gt;준공",사업유형,'3.통계(면적,계획세대수)'!D69)</f>
        <v>#REF!</v>
      </c>
      <c r="E95" s="62" t="e">
        <f>COUNTIFS(시군,'3.통계(면적,계획세대수)'!B95,사업단계,"&lt;&gt;준공",사업유형,'3.통계(면적,계획세대수)'!E69)</f>
        <v>#REF!</v>
      </c>
      <c r="F95" s="62" t="e">
        <f>COUNTIFS(시군,'3.통계(면적,계획세대수)'!B95,사업단계,"&lt;&gt;준공",사업유형,'3.통계(면적,계획세대수)'!F69)</f>
        <v>#REF!</v>
      </c>
      <c r="G95" s="62" t="e">
        <f>COUNTIFS(시군,'3.통계(면적,계획세대수)'!B95,사업단계,"&lt;&gt;준공",사업유형,'3.통계(면적,계획세대수)'!G69)</f>
        <v>#REF!</v>
      </c>
      <c r="H95" s="63" t="e">
        <f>COUNTIFS(시군,'3.통계(면적,계획세대수)'!B95,사업단계,"&lt;&gt;준공",사업유형,'3.통계(면적,계획세대수)'!H69)</f>
        <v>#REF!</v>
      </c>
      <c r="I95" s="49" t="e">
        <f>SUMIFS(구역면적,시군,'3.통계(면적,계획세대수)'!B95,사업단계,"&lt;&gt;준공")</f>
        <v>#REF!</v>
      </c>
      <c r="J95" s="36" t="e">
        <f t="shared" si="37"/>
        <v>#REF!</v>
      </c>
      <c r="K95" s="47" t="e">
        <f>SUMIFS(신축분양계,시군,'3.통계(면적,계획세대수)'!B95,사업단계,"&lt;&gt;준공")</f>
        <v>#REF!</v>
      </c>
      <c r="L95" s="54" t="e">
        <f>SUMIFS(신축임대계,시군,'3.통계(면적,계획세대수)'!B95,사업단계,"&lt;&gt;준공")</f>
        <v>#REF!</v>
      </c>
      <c r="M95" s="36" t="e">
        <f t="shared" si="38"/>
        <v>#REF!</v>
      </c>
      <c r="N95" s="74">
        <v>2.7</v>
      </c>
    </row>
    <row r="96" spans="1:14" ht="19.5" customHeight="1">
      <c r="A96" s="34">
        <v>25</v>
      </c>
      <c r="B96" s="201" t="s">
        <v>46</v>
      </c>
      <c r="C96" s="196" t="e">
        <f t="shared" si="36"/>
        <v>#REF!</v>
      </c>
      <c r="D96" s="64" t="e">
        <f>COUNTIFS(시군,'3.통계(면적,계획세대수)'!B96,사업단계,"&lt;&gt;준공",사업유형,'3.통계(면적,계획세대수)'!D69)</f>
        <v>#REF!</v>
      </c>
      <c r="E96" s="65" t="e">
        <f>COUNTIFS(시군,'3.통계(면적,계획세대수)'!B96,사업단계,"&lt;&gt;준공",사업유형,'3.통계(면적,계획세대수)'!E69)</f>
        <v>#REF!</v>
      </c>
      <c r="F96" s="65" t="e">
        <f>COUNTIFS(시군,'3.통계(면적,계획세대수)'!B96,사업단계,"&lt;&gt;준공",사업유형,'3.통계(면적,계획세대수)'!F69)</f>
        <v>#REF!</v>
      </c>
      <c r="G96" s="65" t="e">
        <f>COUNTIFS(시군,'3.통계(면적,계획세대수)'!B96,사업단계,"&lt;&gt;준공",사업유형,'3.통계(면적,계획세대수)'!G69)</f>
        <v>#REF!</v>
      </c>
      <c r="H96" s="66" t="e">
        <f>COUNTIFS(시군,'3.통계(면적,계획세대수)'!B96,사업단계,"&lt;&gt;준공",사업유형,'3.통계(면적,계획세대수)'!H69)</f>
        <v>#REF!</v>
      </c>
      <c r="I96" s="50" t="e">
        <f>SUMIFS(구역면적,시군,'3.통계(면적,계획세대수)'!B96,사업단계,"&lt;&gt;준공")</f>
        <v>#REF!</v>
      </c>
      <c r="J96" s="58" t="e">
        <f t="shared" si="37"/>
        <v>#REF!</v>
      </c>
      <c r="K96" s="48" t="e">
        <f>SUMIFS(신축분양계,시군,'3.통계(면적,계획세대수)'!B96,사업단계,"&lt;&gt;준공")</f>
        <v>#REF!</v>
      </c>
      <c r="L96" s="55" t="e">
        <f>SUMIFS(신축임대계,시군,'3.통계(면적,계획세대수)'!B96,사업단계,"&lt;&gt;준공")</f>
        <v>#REF!</v>
      </c>
      <c r="M96" s="58" t="e">
        <f t="shared" si="38"/>
        <v>#REF!</v>
      </c>
      <c r="N96" s="75">
        <v>2.7</v>
      </c>
    </row>
    <row r="97" spans="1:14" s="1" customFormat="1" ht="19.5" customHeight="1">
      <c r="A97" s="174"/>
      <c r="B97" s="175"/>
      <c r="C97" s="186"/>
      <c r="D97" s="186"/>
      <c r="E97" s="186"/>
      <c r="F97" s="186"/>
      <c r="G97" s="186"/>
      <c r="H97" s="186"/>
      <c r="I97" s="177"/>
      <c r="J97" s="178"/>
      <c r="K97" s="178"/>
      <c r="L97" s="178"/>
      <c r="M97" s="178"/>
      <c r="N97" s="179"/>
    </row>
    <row r="98" spans="1:14" s="1" customFormat="1" ht="19.5" customHeight="1">
      <c r="A98" s="180" t="s">
        <v>149</v>
      </c>
      <c r="B98" s="175"/>
      <c r="C98" s="186"/>
      <c r="D98" s="186"/>
      <c r="E98" s="186"/>
      <c r="F98" s="186"/>
      <c r="G98" s="186"/>
      <c r="H98" s="186"/>
      <c r="I98" s="177"/>
      <c r="J98" s="178"/>
      <c r="K98" s="178"/>
      <c r="L98" s="178"/>
      <c r="M98" s="178"/>
      <c r="N98" s="179"/>
    </row>
  </sheetData>
  <dataConsolidate/>
  <mergeCells count="46">
    <mergeCell ref="Q5:Q6"/>
    <mergeCell ref="S5:V5"/>
    <mergeCell ref="Y5:AB5"/>
    <mergeCell ref="W5:W6"/>
    <mergeCell ref="AE5:AE6"/>
    <mergeCell ref="AC5:AC6"/>
    <mergeCell ref="H5:H6"/>
    <mergeCell ref="I5:I6"/>
    <mergeCell ref="C37:C38"/>
    <mergeCell ref="D37:D38"/>
    <mergeCell ref="E37:E38"/>
    <mergeCell ref="F37:F38"/>
    <mergeCell ref="C5:C6"/>
    <mergeCell ref="D5:D6"/>
    <mergeCell ref="E5:E6"/>
    <mergeCell ref="F5:F6"/>
    <mergeCell ref="G5:G6"/>
    <mergeCell ref="M37:M38"/>
    <mergeCell ref="N37:N38"/>
    <mergeCell ref="M5:M6"/>
    <mergeCell ref="N5:N6"/>
    <mergeCell ref="J5:L5"/>
    <mergeCell ref="J37:L37"/>
    <mergeCell ref="D69:D70"/>
    <mergeCell ref="E69:E70"/>
    <mergeCell ref="F69:F70"/>
    <mergeCell ref="J69:L69"/>
    <mergeCell ref="G37:G38"/>
    <mergeCell ref="H37:H38"/>
    <mergeCell ref="I37:I38"/>
    <mergeCell ref="A4:D4"/>
    <mergeCell ref="A36:D36"/>
    <mergeCell ref="A68:F68"/>
    <mergeCell ref="A71:B71"/>
    <mergeCell ref="A2:N2"/>
    <mergeCell ref="A5:B6"/>
    <mergeCell ref="A7:B7"/>
    <mergeCell ref="A37:B38"/>
    <mergeCell ref="A39:B39"/>
    <mergeCell ref="A69:B70"/>
    <mergeCell ref="G69:G70"/>
    <mergeCell ref="H69:H70"/>
    <mergeCell ref="I69:I70"/>
    <mergeCell ref="M69:M70"/>
    <mergeCell ref="N69:N70"/>
    <mergeCell ref="C69:C70"/>
  </mergeCells>
  <phoneticPr fontId="2" type="noConversion"/>
  <printOptions horizontalCentered="1"/>
  <pageMargins left="0.55118110236220474" right="0.43307086614173229" top="0.43307086614173229" bottom="0.43307086614173229" header="0.31496062992125984" footer="0.31496062992125984"/>
  <pageSetup paperSize="9" scale="79" fitToHeight="0" orientation="landscape" r:id="rId1"/>
  <rowBreaks count="2" manualBreakCount="2">
    <brk id="34" max="16383" man="1"/>
    <brk id="66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"/>
  <sheetViews>
    <sheetView zoomScale="85" zoomScaleNormal="8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6.5"/>
  <cols>
    <col min="1" max="1" width="12.625" customWidth="1"/>
    <col min="2" max="2" width="12.625" style="1" customWidth="1"/>
    <col min="3" max="11" width="12.625" customWidth="1"/>
    <col min="12" max="12" width="10.625" customWidth="1"/>
  </cols>
  <sheetData>
    <row r="2" spans="1:12" ht="30" customHeight="1">
      <c r="A2" s="556" t="s">
        <v>367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</row>
    <row r="3" spans="1:12" ht="24.95" customHeight="1">
      <c r="A3" s="1"/>
      <c r="C3" s="1"/>
      <c r="D3" s="1"/>
      <c r="E3" s="1"/>
      <c r="F3" s="1"/>
      <c r="G3" s="1"/>
      <c r="H3" s="1"/>
      <c r="I3" s="1"/>
    </row>
    <row r="4" spans="1:12" s="91" customFormat="1" ht="24.95" customHeight="1">
      <c r="A4" s="555" t="s">
        <v>127</v>
      </c>
      <c r="B4" s="555" t="s">
        <v>68</v>
      </c>
      <c r="C4" s="299" t="s">
        <v>248</v>
      </c>
      <c r="D4" s="555" t="s">
        <v>70</v>
      </c>
      <c r="E4" s="555"/>
      <c r="F4" s="555"/>
      <c r="G4" s="555"/>
      <c r="H4" s="555"/>
      <c r="I4" s="555"/>
      <c r="J4" s="555"/>
      <c r="K4" s="555"/>
      <c r="L4" s="557" t="s">
        <v>133</v>
      </c>
    </row>
    <row r="5" spans="1:12" s="91" customFormat="1" ht="24.95" customHeight="1">
      <c r="A5" s="555"/>
      <c r="B5" s="555"/>
      <c r="C5" s="300" t="s">
        <v>247</v>
      </c>
      <c r="D5" s="298" t="s">
        <v>71</v>
      </c>
      <c r="E5" s="298" t="s">
        <v>72</v>
      </c>
      <c r="F5" s="298" t="s">
        <v>249</v>
      </c>
      <c r="G5" s="298" t="s">
        <v>73</v>
      </c>
      <c r="H5" s="298" t="s">
        <v>250</v>
      </c>
      <c r="I5" s="298" t="s">
        <v>251</v>
      </c>
      <c r="J5" s="298" t="s">
        <v>74</v>
      </c>
      <c r="K5" s="298" t="s">
        <v>75</v>
      </c>
      <c r="L5" s="558"/>
    </row>
    <row r="6" spans="1:12" s="91" customFormat="1" ht="24.95" customHeight="1">
      <c r="A6" s="96" t="s">
        <v>128</v>
      </c>
      <c r="B6" s="302" t="e">
        <f>SUM(B7:B11)</f>
        <v>#REF!</v>
      </c>
      <c r="C6" s="302" t="e">
        <f>SUM(C7:C11)</f>
        <v>#REF!</v>
      </c>
      <c r="D6" s="302" t="e">
        <f t="shared" ref="D6:D11" si="0">SUM(E6:K6)</f>
        <v>#REF!</v>
      </c>
      <c r="E6" s="302" t="e">
        <f>SUM(E7:E11)</f>
        <v>#REF!</v>
      </c>
      <c r="F6" s="302" t="e">
        <f t="shared" ref="F6:K6" si="1">SUM(F7:F11)</f>
        <v>#REF!</v>
      </c>
      <c r="G6" s="302" t="e">
        <f t="shared" si="1"/>
        <v>#REF!</v>
      </c>
      <c r="H6" s="302" t="e">
        <f t="shared" si="1"/>
        <v>#REF!</v>
      </c>
      <c r="I6" s="302" t="e">
        <f t="shared" si="1"/>
        <v>#REF!</v>
      </c>
      <c r="J6" s="302" t="e">
        <f t="shared" si="1"/>
        <v>#REF!</v>
      </c>
      <c r="K6" s="302" t="e">
        <f t="shared" si="1"/>
        <v>#REF!</v>
      </c>
      <c r="L6" s="301"/>
    </row>
    <row r="7" spans="1:12" s="91" customFormat="1" ht="24.95" customHeight="1">
      <c r="A7" s="431" t="s">
        <v>129</v>
      </c>
      <c r="B7" s="432" t="e">
        <f>SUM(C7:D7)</f>
        <v>#REF!</v>
      </c>
      <c r="C7" s="432" t="e">
        <f>COUNTIFS(사업유형,$A7,사업단계,C$5)</f>
        <v>#REF!</v>
      </c>
      <c r="D7" s="432" t="e">
        <f t="shared" si="0"/>
        <v>#REF!</v>
      </c>
      <c r="E7" s="432" t="e">
        <f t="shared" ref="E7:K11" si="2">COUNTIFS(사업유형,$A7,사업단계,E$5)</f>
        <v>#REF!</v>
      </c>
      <c r="F7" s="432" t="e">
        <f t="shared" si="2"/>
        <v>#REF!</v>
      </c>
      <c r="G7" s="432" t="e">
        <f t="shared" si="2"/>
        <v>#REF!</v>
      </c>
      <c r="H7" s="432" t="e">
        <f t="shared" si="2"/>
        <v>#REF!</v>
      </c>
      <c r="I7" s="432" t="e">
        <f t="shared" si="2"/>
        <v>#REF!</v>
      </c>
      <c r="J7" s="432" t="e">
        <f t="shared" si="2"/>
        <v>#REF!</v>
      </c>
      <c r="K7" s="432" t="e">
        <f t="shared" si="2"/>
        <v>#REF!</v>
      </c>
      <c r="L7" s="433"/>
    </row>
    <row r="8" spans="1:12" s="91" customFormat="1" ht="24.95" customHeight="1">
      <c r="A8" s="431" t="s">
        <v>130</v>
      </c>
      <c r="B8" s="432" t="e">
        <f>SUM(C8:D8)</f>
        <v>#REF!</v>
      </c>
      <c r="C8" s="432" t="e">
        <f>COUNTIFS(사업유형,$A8,사업단계,C$5)</f>
        <v>#REF!</v>
      </c>
      <c r="D8" s="432" t="e">
        <f t="shared" si="0"/>
        <v>#REF!</v>
      </c>
      <c r="E8" s="432" t="e">
        <f t="shared" si="2"/>
        <v>#REF!</v>
      </c>
      <c r="F8" s="432" t="e">
        <f t="shared" si="2"/>
        <v>#REF!</v>
      </c>
      <c r="G8" s="432" t="e">
        <f t="shared" si="2"/>
        <v>#REF!</v>
      </c>
      <c r="H8" s="432" t="e">
        <f t="shared" si="2"/>
        <v>#REF!</v>
      </c>
      <c r="I8" s="432" t="e">
        <f t="shared" si="2"/>
        <v>#REF!</v>
      </c>
      <c r="J8" s="432" t="e">
        <f t="shared" si="2"/>
        <v>#REF!</v>
      </c>
      <c r="K8" s="432" t="e">
        <f t="shared" si="2"/>
        <v>#REF!</v>
      </c>
      <c r="L8" s="433"/>
    </row>
    <row r="9" spans="1:12" s="91" customFormat="1" ht="24.95" customHeight="1">
      <c r="A9" s="431" t="s">
        <v>242</v>
      </c>
      <c r="B9" s="432" t="e">
        <f>SUM(C9:D9)</f>
        <v>#REF!</v>
      </c>
      <c r="C9" s="432" t="e">
        <f>COUNTIFS(사업유형,$A9,사업단계,C$5)</f>
        <v>#REF!</v>
      </c>
      <c r="D9" s="432" t="e">
        <f t="shared" si="0"/>
        <v>#REF!</v>
      </c>
      <c r="E9" s="432" t="e">
        <f t="shared" si="2"/>
        <v>#REF!</v>
      </c>
      <c r="F9" s="432" t="e">
        <f t="shared" si="2"/>
        <v>#REF!</v>
      </c>
      <c r="G9" s="432" t="e">
        <f t="shared" si="2"/>
        <v>#REF!</v>
      </c>
      <c r="H9" s="432" t="e">
        <f t="shared" si="2"/>
        <v>#REF!</v>
      </c>
      <c r="I9" s="432" t="e">
        <f t="shared" si="2"/>
        <v>#REF!</v>
      </c>
      <c r="J9" s="432" t="e">
        <f t="shared" si="2"/>
        <v>#REF!</v>
      </c>
      <c r="K9" s="432" t="e">
        <f t="shared" si="2"/>
        <v>#REF!</v>
      </c>
      <c r="L9" s="433"/>
    </row>
    <row r="10" spans="1:12" s="91" customFormat="1" ht="24.95" customHeight="1">
      <c r="A10" s="431" t="s">
        <v>131</v>
      </c>
      <c r="B10" s="432" t="e">
        <f>SUM(C10:D10)</f>
        <v>#REF!</v>
      </c>
      <c r="C10" s="432" t="e">
        <f>COUNTIFS(사업유형,$A10,사업단계,C$5)</f>
        <v>#REF!</v>
      </c>
      <c r="D10" s="432" t="e">
        <f t="shared" si="0"/>
        <v>#REF!</v>
      </c>
      <c r="E10" s="432" t="e">
        <f t="shared" si="2"/>
        <v>#REF!</v>
      </c>
      <c r="F10" s="432" t="e">
        <f t="shared" si="2"/>
        <v>#REF!</v>
      </c>
      <c r="G10" s="432" t="e">
        <f t="shared" si="2"/>
        <v>#REF!</v>
      </c>
      <c r="H10" s="432" t="e">
        <f t="shared" si="2"/>
        <v>#REF!</v>
      </c>
      <c r="I10" s="432" t="e">
        <f t="shared" si="2"/>
        <v>#REF!</v>
      </c>
      <c r="J10" s="432" t="e">
        <f t="shared" si="2"/>
        <v>#REF!</v>
      </c>
      <c r="K10" s="432" t="e">
        <f t="shared" si="2"/>
        <v>#REF!</v>
      </c>
      <c r="L10" s="433"/>
    </row>
    <row r="11" spans="1:12" s="91" customFormat="1" ht="24.95" customHeight="1">
      <c r="A11" s="431" t="s">
        <v>132</v>
      </c>
      <c r="B11" s="432" t="e">
        <f>SUM(C11:D11)</f>
        <v>#REF!</v>
      </c>
      <c r="C11" s="432" t="e">
        <f>COUNTIFS(사업유형,$A11,사업단계,C$5)</f>
        <v>#REF!</v>
      </c>
      <c r="D11" s="432" t="e">
        <f t="shared" si="0"/>
        <v>#REF!</v>
      </c>
      <c r="E11" s="432" t="e">
        <f t="shared" si="2"/>
        <v>#REF!</v>
      </c>
      <c r="F11" s="432" t="e">
        <f t="shared" si="2"/>
        <v>#REF!</v>
      </c>
      <c r="G11" s="432" t="e">
        <f t="shared" si="2"/>
        <v>#REF!</v>
      </c>
      <c r="H11" s="432" t="e">
        <f t="shared" si="2"/>
        <v>#REF!</v>
      </c>
      <c r="I11" s="432" t="e">
        <f t="shared" si="2"/>
        <v>#REF!</v>
      </c>
      <c r="J11" s="432" t="e">
        <f t="shared" si="2"/>
        <v>#REF!</v>
      </c>
      <c r="K11" s="432" t="e">
        <f t="shared" si="2"/>
        <v>#REF!</v>
      </c>
      <c r="L11" s="433"/>
    </row>
    <row r="12" spans="1:12" s="91" customFormat="1" ht="24.95" customHeight="1">
      <c r="A12" s="92"/>
      <c r="B12" s="92"/>
      <c r="C12" s="93"/>
      <c r="D12" s="93"/>
      <c r="E12" s="93"/>
      <c r="F12" s="93"/>
      <c r="G12" s="93"/>
      <c r="H12" s="93"/>
      <c r="I12" s="94"/>
      <c r="J12" s="92"/>
      <c r="K12" s="92"/>
    </row>
  </sheetData>
  <mergeCells count="5">
    <mergeCell ref="B4:B5"/>
    <mergeCell ref="A2:K2"/>
    <mergeCell ref="L4:L5"/>
    <mergeCell ref="A4:A5"/>
    <mergeCell ref="D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5"/>
  <sheetViews>
    <sheetView zoomScale="70" zoomScaleNormal="7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6.5"/>
  <cols>
    <col min="1" max="1" width="15.625" customWidth="1"/>
    <col min="2" max="7" width="16.625" customWidth="1"/>
    <col min="8" max="8" width="12.625" customWidth="1"/>
    <col min="9" max="9" width="6.25" customWidth="1"/>
    <col min="10" max="10" width="5.125" customWidth="1"/>
    <col min="11" max="12" width="9" bestFit="1" customWidth="1"/>
    <col min="13" max="13" width="16.375" customWidth="1"/>
    <col min="14" max="14" width="11.625" bestFit="1" customWidth="1"/>
    <col min="15" max="19" width="12.625" customWidth="1"/>
  </cols>
  <sheetData>
    <row r="2" spans="1:9" ht="30" customHeight="1">
      <c r="A2" s="559" t="s">
        <v>368</v>
      </c>
      <c r="B2" s="539"/>
      <c r="C2" s="539"/>
      <c r="D2" s="539"/>
      <c r="E2" s="539"/>
      <c r="F2" s="539"/>
      <c r="G2" s="539"/>
      <c r="H2" s="539"/>
      <c r="I2" s="30"/>
    </row>
    <row r="3" spans="1:9" ht="15" customHeight="1"/>
    <row r="4" spans="1:9" s="1" customFormat="1" ht="39.950000000000003" customHeight="1">
      <c r="A4" s="69" t="s">
        <v>116</v>
      </c>
      <c r="E4" s="69"/>
    </row>
    <row r="5" spans="1:9" s="1" customFormat="1" ht="24.95" customHeight="1">
      <c r="A5" s="86" t="s">
        <v>117</v>
      </c>
      <c r="B5" s="86" t="s">
        <v>118</v>
      </c>
      <c r="C5" s="86" t="s">
        <v>108</v>
      </c>
      <c r="D5" s="86" t="s">
        <v>119</v>
      </c>
      <c r="E5" s="86" t="s">
        <v>243</v>
      </c>
      <c r="F5" s="86" t="s">
        <v>120</v>
      </c>
      <c r="G5" s="86" t="s">
        <v>121</v>
      </c>
      <c r="H5" s="86" t="s">
        <v>122</v>
      </c>
    </row>
    <row r="6" spans="1:9" s="1" customFormat="1" ht="24.95" customHeight="1">
      <c r="A6" s="87" t="s">
        <v>123</v>
      </c>
      <c r="B6" s="88" t="e">
        <f t="shared" ref="B6:G6" si="0">SUM(B7:B23)</f>
        <v>#REF!</v>
      </c>
      <c r="C6" s="88" t="e">
        <f t="shared" si="0"/>
        <v>#REF!</v>
      </c>
      <c r="D6" s="88" t="e">
        <f t="shared" si="0"/>
        <v>#REF!</v>
      </c>
      <c r="E6" s="88" t="e">
        <f t="shared" si="0"/>
        <v>#REF!</v>
      </c>
      <c r="F6" s="88" t="e">
        <f t="shared" si="0"/>
        <v>#REF!</v>
      </c>
      <c r="G6" s="88" t="e">
        <f t="shared" si="0"/>
        <v>#REF!</v>
      </c>
      <c r="H6" s="88">
        <f t="shared" ref="H6" si="1">SUM(H7:H22)</f>
        <v>0</v>
      </c>
    </row>
    <row r="7" spans="1:9" s="1" customFormat="1" ht="24.95" customHeight="1">
      <c r="A7" s="89" t="s">
        <v>124</v>
      </c>
      <c r="B7" s="90" t="e">
        <f t="shared" ref="B7:B20" si="2">SUM(C7:G7)</f>
        <v>#REF!</v>
      </c>
      <c r="C7" s="82" t="e">
        <f t="shared" ref="C7:G18" si="3">SUM(C28,C48)</f>
        <v>#REF!</v>
      </c>
      <c r="D7" s="82" t="e">
        <f t="shared" si="3"/>
        <v>#REF!</v>
      </c>
      <c r="E7" s="82" t="e">
        <f t="shared" si="3"/>
        <v>#REF!</v>
      </c>
      <c r="F7" s="82" t="e">
        <f t="shared" si="3"/>
        <v>#REF!</v>
      </c>
      <c r="G7" s="82" t="e">
        <f t="shared" si="3"/>
        <v>#REF!</v>
      </c>
      <c r="H7" s="83"/>
    </row>
    <row r="8" spans="1:9" s="1" customFormat="1" ht="24.95" customHeight="1">
      <c r="A8" s="89" t="s">
        <v>125</v>
      </c>
      <c r="B8" s="90" t="e">
        <f t="shared" si="2"/>
        <v>#REF!</v>
      </c>
      <c r="C8" s="82" t="e">
        <f t="shared" si="3"/>
        <v>#REF!</v>
      </c>
      <c r="D8" s="82" t="e">
        <f t="shared" si="3"/>
        <v>#REF!</v>
      </c>
      <c r="E8" s="82" t="e">
        <f t="shared" si="3"/>
        <v>#REF!</v>
      </c>
      <c r="F8" s="82" t="e">
        <f t="shared" si="3"/>
        <v>#REF!</v>
      </c>
      <c r="G8" s="82" t="e">
        <f t="shared" si="3"/>
        <v>#REF!</v>
      </c>
      <c r="H8" s="84"/>
    </row>
    <row r="9" spans="1:9" s="1" customFormat="1" ht="24.95" customHeight="1">
      <c r="A9" s="89" t="s">
        <v>126</v>
      </c>
      <c r="B9" s="90" t="e">
        <f t="shared" si="2"/>
        <v>#REF!</v>
      </c>
      <c r="C9" s="82" t="e">
        <f t="shared" si="3"/>
        <v>#REF!</v>
      </c>
      <c r="D9" s="82" t="e">
        <f t="shared" si="3"/>
        <v>#REF!</v>
      </c>
      <c r="E9" s="82" t="e">
        <f t="shared" si="3"/>
        <v>#REF!</v>
      </c>
      <c r="F9" s="82" t="e">
        <f t="shared" si="3"/>
        <v>#REF!</v>
      </c>
      <c r="G9" s="82" t="e">
        <f t="shared" si="3"/>
        <v>#REF!</v>
      </c>
      <c r="H9" s="84"/>
    </row>
    <row r="10" spans="1:9" s="1" customFormat="1" ht="24.95" customHeight="1">
      <c r="A10" s="89" t="s">
        <v>76</v>
      </c>
      <c r="B10" s="90" t="e">
        <f t="shared" si="2"/>
        <v>#REF!</v>
      </c>
      <c r="C10" s="82" t="e">
        <f t="shared" si="3"/>
        <v>#REF!</v>
      </c>
      <c r="D10" s="82" t="e">
        <f t="shared" si="3"/>
        <v>#REF!</v>
      </c>
      <c r="E10" s="82" t="e">
        <f t="shared" si="3"/>
        <v>#REF!</v>
      </c>
      <c r="F10" s="82" t="e">
        <f t="shared" si="3"/>
        <v>#REF!</v>
      </c>
      <c r="G10" s="82" t="e">
        <f t="shared" si="3"/>
        <v>#REF!</v>
      </c>
      <c r="H10" s="84"/>
    </row>
    <row r="11" spans="1:9" s="1" customFormat="1" ht="24.95" customHeight="1">
      <c r="A11" s="89" t="s">
        <v>77</v>
      </c>
      <c r="B11" s="90" t="e">
        <f t="shared" si="2"/>
        <v>#REF!</v>
      </c>
      <c r="C11" s="82" t="e">
        <f t="shared" si="3"/>
        <v>#REF!</v>
      </c>
      <c r="D11" s="82" t="e">
        <f t="shared" si="3"/>
        <v>#REF!</v>
      </c>
      <c r="E11" s="82" t="e">
        <f t="shared" si="3"/>
        <v>#REF!</v>
      </c>
      <c r="F11" s="82" t="e">
        <f t="shared" si="3"/>
        <v>#REF!</v>
      </c>
      <c r="G11" s="82" t="e">
        <f t="shared" si="3"/>
        <v>#REF!</v>
      </c>
      <c r="H11" s="84"/>
    </row>
    <row r="12" spans="1:9" s="1" customFormat="1" ht="24.95" customHeight="1">
      <c r="A12" s="89" t="s">
        <v>78</v>
      </c>
      <c r="B12" s="90" t="e">
        <f t="shared" si="2"/>
        <v>#REF!</v>
      </c>
      <c r="C12" s="82" t="e">
        <f t="shared" si="3"/>
        <v>#REF!</v>
      </c>
      <c r="D12" s="82" t="e">
        <f t="shared" si="3"/>
        <v>#REF!</v>
      </c>
      <c r="E12" s="82" t="e">
        <f t="shared" si="3"/>
        <v>#REF!</v>
      </c>
      <c r="F12" s="82" t="e">
        <f t="shared" si="3"/>
        <v>#REF!</v>
      </c>
      <c r="G12" s="82" t="e">
        <f t="shared" si="3"/>
        <v>#REF!</v>
      </c>
      <c r="H12" s="84"/>
    </row>
    <row r="13" spans="1:9" s="1" customFormat="1" ht="24.95" customHeight="1">
      <c r="A13" s="89" t="s">
        <v>79</v>
      </c>
      <c r="B13" s="90" t="e">
        <f t="shared" si="2"/>
        <v>#REF!</v>
      </c>
      <c r="C13" s="82" t="e">
        <f t="shared" si="3"/>
        <v>#REF!</v>
      </c>
      <c r="D13" s="82" t="e">
        <f t="shared" si="3"/>
        <v>#REF!</v>
      </c>
      <c r="E13" s="82" t="e">
        <f t="shared" si="3"/>
        <v>#REF!</v>
      </c>
      <c r="F13" s="82" t="e">
        <f t="shared" si="3"/>
        <v>#REF!</v>
      </c>
      <c r="G13" s="82" t="e">
        <f t="shared" si="3"/>
        <v>#REF!</v>
      </c>
      <c r="H13" s="84"/>
    </row>
    <row r="14" spans="1:9" s="1" customFormat="1" ht="24.95" customHeight="1">
      <c r="A14" s="89" t="s">
        <v>80</v>
      </c>
      <c r="B14" s="90" t="e">
        <f t="shared" si="2"/>
        <v>#REF!</v>
      </c>
      <c r="C14" s="82" t="e">
        <f t="shared" si="3"/>
        <v>#REF!</v>
      </c>
      <c r="D14" s="82" t="e">
        <f t="shared" si="3"/>
        <v>#REF!</v>
      </c>
      <c r="E14" s="82" t="e">
        <f t="shared" si="3"/>
        <v>#REF!</v>
      </c>
      <c r="F14" s="82" t="e">
        <f t="shared" si="3"/>
        <v>#REF!</v>
      </c>
      <c r="G14" s="82" t="e">
        <f t="shared" si="3"/>
        <v>#REF!</v>
      </c>
      <c r="H14" s="84"/>
    </row>
    <row r="15" spans="1:9" s="1" customFormat="1" ht="24.95" customHeight="1">
      <c r="A15" s="89" t="s">
        <v>81</v>
      </c>
      <c r="B15" s="90" t="e">
        <f t="shared" si="2"/>
        <v>#REF!</v>
      </c>
      <c r="C15" s="82" t="e">
        <f t="shared" si="3"/>
        <v>#REF!</v>
      </c>
      <c r="D15" s="82" t="e">
        <f t="shared" si="3"/>
        <v>#REF!</v>
      </c>
      <c r="E15" s="82" t="e">
        <f t="shared" si="3"/>
        <v>#REF!</v>
      </c>
      <c r="F15" s="82" t="e">
        <f t="shared" si="3"/>
        <v>#REF!</v>
      </c>
      <c r="G15" s="82" t="e">
        <f t="shared" si="3"/>
        <v>#REF!</v>
      </c>
      <c r="H15" s="84"/>
    </row>
    <row r="16" spans="1:9" s="1" customFormat="1" ht="24.95" customHeight="1">
      <c r="A16" s="89" t="s">
        <v>82</v>
      </c>
      <c r="B16" s="90" t="e">
        <f t="shared" si="2"/>
        <v>#REF!</v>
      </c>
      <c r="C16" s="82" t="e">
        <f t="shared" si="3"/>
        <v>#REF!</v>
      </c>
      <c r="D16" s="82" t="e">
        <f t="shared" si="3"/>
        <v>#REF!</v>
      </c>
      <c r="E16" s="82" t="e">
        <f t="shared" si="3"/>
        <v>#REF!</v>
      </c>
      <c r="F16" s="82" t="e">
        <f t="shared" si="3"/>
        <v>#REF!</v>
      </c>
      <c r="G16" s="82" t="e">
        <f t="shared" si="3"/>
        <v>#REF!</v>
      </c>
      <c r="H16" s="84"/>
    </row>
    <row r="17" spans="1:9" s="1" customFormat="1" ht="24.95" customHeight="1">
      <c r="A17" s="89" t="s">
        <v>83</v>
      </c>
      <c r="B17" s="90" t="e">
        <f t="shared" si="2"/>
        <v>#REF!</v>
      </c>
      <c r="C17" s="82" t="e">
        <f t="shared" si="3"/>
        <v>#REF!</v>
      </c>
      <c r="D17" s="82" t="e">
        <f t="shared" si="3"/>
        <v>#REF!</v>
      </c>
      <c r="E17" s="82" t="e">
        <f t="shared" si="3"/>
        <v>#REF!</v>
      </c>
      <c r="F17" s="82" t="e">
        <f t="shared" si="3"/>
        <v>#REF!</v>
      </c>
      <c r="G17" s="82" t="e">
        <f t="shared" si="3"/>
        <v>#REF!</v>
      </c>
      <c r="H17" s="84"/>
    </row>
    <row r="18" spans="1:9" s="1" customFormat="1" ht="24.95" customHeight="1">
      <c r="A18" s="89" t="s">
        <v>84</v>
      </c>
      <c r="B18" s="90" t="e">
        <f t="shared" si="2"/>
        <v>#REF!</v>
      </c>
      <c r="C18" s="82" t="e">
        <f t="shared" si="3"/>
        <v>#REF!</v>
      </c>
      <c r="D18" s="82" t="e">
        <f t="shared" si="3"/>
        <v>#REF!</v>
      </c>
      <c r="E18" s="82" t="e">
        <f t="shared" si="3"/>
        <v>#REF!</v>
      </c>
      <c r="F18" s="82" t="e">
        <f t="shared" si="3"/>
        <v>#REF!</v>
      </c>
      <c r="G18" s="82" t="e">
        <f t="shared" si="3"/>
        <v>#REF!</v>
      </c>
      <c r="H18" s="84"/>
    </row>
    <row r="19" spans="1:9" s="1" customFormat="1" ht="24.95" customHeight="1">
      <c r="A19" s="89" t="s">
        <v>37</v>
      </c>
      <c r="B19" s="90" t="e">
        <f t="shared" si="2"/>
        <v>#REF!</v>
      </c>
      <c r="C19" s="82" t="e">
        <f t="shared" ref="C19:G19" si="4">SUM(C40,C60)</f>
        <v>#REF!</v>
      </c>
      <c r="D19" s="82" t="e">
        <f t="shared" si="4"/>
        <v>#REF!</v>
      </c>
      <c r="E19" s="82" t="e">
        <f t="shared" si="4"/>
        <v>#REF!</v>
      </c>
      <c r="F19" s="82" t="e">
        <f t="shared" si="4"/>
        <v>#REF!</v>
      </c>
      <c r="G19" s="82" t="e">
        <f t="shared" si="4"/>
        <v>#REF!</v>
      </c>
      <c r="H19" s="84"/>
    </row>
    <row r="20" spans="1:9" s="1" customFormat="1" ht="24.95" customHeight="1">
      <c r="A20" s="89" t="s">
        <v>213</v>
      </c>
      <c r="B20" s="90" t="e">
        <f t="shared" si="2"/>
        <v>#REF!</v>
      </c>
      <c r="C20" s="82" t="e">
        <f>SUM(C41,C61)</f>
        <v>#REF!</v>
      </c>
      <c r="D20" s="82" t="e">
        <f>SUM(D41,D61)</f>
        <v>#REF!</v>
      </c>
      <c r="E20" s="82" t="e">
        <f>SUM(E41,E61)</f>
        <v>#REF!</v>
      </c>
      <c r="F20" s="82" t="e">
        <f>SUM(F41,F61)</f>
        <v>#REF!</v>
      </c>
      <c r="G20" s="82" t="e">
        <f>SUM(G41,G61)</f>
        <v>#REF!</v>
      </c>
      <c r="H20" s="84"/>
    </row>
    <row r="21" spans="1:9" s="1" customFormat="1" ht="24.95" customHeight="1">
      <c r="A21" s="89" t="s">
        <v>259</v>
      </c>
      <c r="B21" s="90" t="e">
        <f t="shared" ref="B21" si="5">SUM(C21:G21)</f>
        <v>#REF!</v>
      </c>
      <c r="C21" s="82" t="e">
        <f>SUM(C42,C62)</f>
        <v>#REF!</v>
      </c>
      <c r="D21" s="82" t="e">
        <f>SUM(D42,D62)</f>
        <v>#REF!</v>
      </c>
      <c r="E21" s="82" t="e">
        <f t="shared" ref="E21:G21" si="6">SUM(E42,E62)</f>
        <v>#REF!</v>
      </c>
      <c r="F21" s="82" t="e">
        <f t="shared" si="6"/>
        <v>#REF!</v>
      </c>
      <c r="G21" s="82" t="e">
        <f t="shared" si="6"/>
        <v>#REF!</v>
      </c>
      <c r="H21" s="82"/>
    </row>
    <row r="22" spans="1:9" s="1" customFormat="1" ht="28.5" customHeight="1">
      <c r="A22" s="89" t="s">
        <v>263</v>
      </c>
      <c r="B22" s="90" t="e">
        <f t="shared" ref="B22" si="7">SUM(C22:G22)</f>
        <v>#REF!</v>
      </c>
      <c r="C22" s="82" t="e">
        <f>SUM(C43,C63)</f>
        <v>#REF!</v>
      </c>
      <c r="D22" s="82" t="e">
        <f t="shared" ref="D22:G23" si="8">SUM(D43,D63)</f>
        <v>#REF!</v>
      </c>
      <c r="E22" s="82" t="e">
        <f t="shared" si="8"/>
        <v>#REF!</v>
      </c>
      <c r="F22" s="82" t="e">
        <f t="shared" si="8"/>
        <v>#REF!</v>
      </c>
      <c r="G22" s="82" t="e">
        <f t="shared" si="8"/>
        <v>#REF!</v>
      </c>
      <c r="H22" s="84"/>
    </row>
    <row r="23" spans="1:9" s="1" customFormat="1" ht="27.75" customHeight="1">
      <c r="A23" s="405" t="s">
        <v>347</v>
      </c>
      <c r="B23" s="90" t="e">
        <f>SUM(C23:G23)</f>
        <v>#REF!</v>
      </c>
      <c r="C23" s="82" t="e">
        <f>SUM(C44,C64)</f>
        <v>#REF!</v>
      </c>
      <c r="D23" s="82" t="e">
        <f t="shared" si="8"/>
        <v>#REF!</v>
      </c>
      <c r="E23" s="82" t="e">
        <f t="shared" si="8"/>
        <v>#REF!</v>
      </c>
      <c r="F23" s="82" t="e">
        <f t="shared" si="8"/>
        <v>#REF!</v>
      </c>
      <c r="G23" s="82" t="e">
        <f t="shared" si="8"/>
        <v>#REF!</v>
      </c>
      <c r="H23" s="83"/>
    </row>
    <row r="24" spans="1:9" s="1" customFormat="1" ht="15" customHeight="1"/>
    <row r="25" spans="1:9" s="1" customFormat="1" ht="39.950000000000003" customHeight="1">
      <c r="A25" s="69" t="s">
        <v>261</v>
      </c>
    </row>
    <row r="26" spans="1:9" ht="24.95" customHeight="1">
      <c r="A26" s="86" t="s">
        <v>117</v>
      </c>
      <c r="B26" s="86" t="s">
        <v>118</v>
      </c>
      <c r="C26" s="86" t="s">
        <v>108</v>
      </c>
      <c r="D26" s="86" t="s">
        <v>119</v>
      </c>
      <c r="E26" s="86" t="s">
        <v>243</v>
      </c>
      <c r="F26" s="86" t="s">
        <v>244</v>
      </c>
      <c r="G26" s="86" t="s">
        <v>121</v>
      </c>
      <c r="H26" s="86" t="s">
        <v>122</v>
      </c>
      <c r="I26" s="26"/>
    </row>
    <row r="27" spans="1:9" ht="24.95" customHeight="1">
      <c r="A27" s="87" t="s">
        <v>123</v>
      </c>
      <c r="B27" s="88" t="e">
        <f t="shared" ref="B27:G27" si="9">SUM(B28:B44)</f>
        <v>#REF!</v>
      </c>
      <c r="C27" s="88" t="e">
        <f t="shared" si="9"/>
        <v>#REF!</v>
      </c>
      <c r="D27" s="88" t="e">
        <f t="shared" si="9"/>
        <v>#REF!</v>
      </c>
      <c r="E27" s="88" t="e">
        <f t="shared" si="9"/>
        <v>#REF!</v>
      </c>
      <c r="F27" s="88" t="e">
        <f t="shared" si="9"/>
        <v>#REF!</v>
      </c>
      <c r="G27" s="88" t="e">
        <f t="shared" si="9"/>
        <v>#REF!</v>
      </c>
      <c r="H27" s="87"/>
      <c r="I27" s="26"/>
    </row>
    <row r="28" spans="1:9" ht="24.95" customHeight="1">
      <c r="A28" s="275">
        <v>37986</v>
      </c>
      <c r="B28" s="90" t="e">
        <f>SUM(C28:G28)</f>
        <v>#REF!</v>
      </c>
      <c r="C28" s="82" t="e">
        <f>COUNTIFS(정비구역최초지정,"&lt;="&amp;$A28,사업유형,'5.통계(연도별지정)'!C$26)</f>
        <v>#REF!</v>
      </c>
      <c r="D28" s="82" t="e">
        <f>COUNTIFS(정비구역최초지정,"&lt;="&amp;$A28,사업유형,'5.통계(연도별지정)'!D$26)</f>
        <v>#REF!</v>
      </c>
      <c r="E28" s="82" t="e">
        <f>COUNTIFS(정비구역최초지정,"&lt;="&amp;$A28,사업유형,'5.통계(연도별지정)'!E$26)</f>
        <v>#REF!</v>
      </c>
      <c r="F28" s="82" t="e">
        <f>COUNTIFS(정비구역최초지정,"&lt;="&amp;$A28,사업유형,'5.통계(연도별지정)'!F$26)</f>
        <v>#REF!</v>
      </c>
      <c r="G28" s="82" t="e">
        <f>COUNTIFS(정비구역최초지정,"&lt;="&amp;$A28,사업유형,'5.통계(연도별지정)'!G$26)</f>
        <v>#REF!</v>
      </c>
      <c r="H28" s="83"/>
    </row>
    <row r="29" spans="1:9" ht="24.95" customHeight="1">
      <c r="A29" s="276">
        <v>38352</v>
      </c>
      <c r="B29" s="90" t="e">
        <f t="shared" ref="B29:B41" si="10">SUM(C29:G29)</f>
        <v>#REF!</v>
      </c>
      <c r="C29" s="82" t="e">
        <f>COUNTIFS(정비구역최초지정,"&gt;"&amp;$A28,정비구역최초지정,"&lt;="&amp;$A29,사업유형,'5.통계(연도별지정)'!C$26)</f>
        <v>#REF!</v>
      </c>
      <c r="D29" s="82" t="e">
        <f>COUNTIFS(정비구역최초지정,"&gt;"&amp;$A28,정비구역최초지정,"&lt;="&amp;$A29,사업유형,'5.통계(연도별지정)'!D$26)</f>
        <v>#REF!</v>
      </c>
      <c r="E29" s="82" t="e">
        <f>COUNTIFS(정비구역최초지정,"&gt;"&amp;$A28,정비구역최초지정,"&lt;="&amp;$A29,사업유형,'5.통계(연도별지정)'!E$26)</f>
        <v>#REF!</v>
      </c>
      <c r="F29" s="82" t="e">
        <f>COUNTIFS(정비구역최초지정,"&gt;"&amp;$A28,정비구역최초지정,"&lt;="&amp;$A29,사업유형,'5.통계(연도별지정)'!F$26)</f>
        <v>#REF!</v>
      </c>
      <c r="G29" s="82" t="e">
        <f>COUNTIFS(정비구역최초지정,"&gt;"&amp;$A28,정비구역최초지정,"&lt;="&amp;$A29,사업유형,'5.통계(연도별지정)'!G$26)</f>
        <v>#REF!</v>
      </c>
      <c r="H29" s="84"/>
      <c r="I29" s="80"/>
    </row>
    <row r="30" spans="1:9" ht="24.95" customHeight="1">
      <c r="A30" s="276">
        <v>38717</v>
      </c>
      <c r="B30" s="90" t="e">
        <f t="shared" si="10"/>
        <v>#REF!</v>
      </c>
      <c r="C30" s="82" t="e">
        <f>COUNTIFS(정비구역최초지정,"&gt;"&amp;$A29,정비구역최초지정,"&lt;="&amp;$A30,사업유형,'5.통계(연도별지정)'!C$26)</f>
        <v>#REF!</v>
      </c>
      <c r="D30" s="82" t="e">
        <f>COUNTIFS(정비구역최초지정,"&gt;"&amp;$A29,정비구역최초지정,"&lt;="&amp;$A30,사업유형,'5.통계(연도별지정)'!D$26)</f>
        <v>#REF!</v>
      </c>
      <c r="E30" s="82" t="e">
        <f>COUNTIFS(정비구역최초지정,"&gt;"&amp;$A29,정비구역최초지정,"&lt;="&amp;$A30,사업유형,'5.통계(연도별지정)'!E$26)</f>
        <v>#REF!</v>
      </c>
      <c r="F30" s="82" t="e">
        <f>COUNTIFS(정비구역최초지정,"&gt;"&amp;$A29,정비구역최초지정,"&lt;="&amp;$A30,사업유형,'5.통계(연도별지정)'!F$26)</f>
        <v>#REF!</v>
      </c>
      <c r="G30" s="82" t="e">
        <f>COUNTIFS(정비구역최초지정,"&gt;"&amp;$A29,정비구역최초지정,"&lt;="&amp;$A30,사업유형,'5.통계(연도별지정)'!G$26)</f>
        <v>#REF!</v>
      </c>
      <c r="H30" s="84"/>
      <c r="I30" s="80"/>
    </row>
    <row r="31" spans="1:9" ht="24.95" customHeight="1">
      <c r="A31" s="276">
        <v>39082</v>
      </c>
      <c r="B31" s="90" t="e">
        <f t="shared" si="10"/>
        <v>#REF!</v>
      </c>
      <c r="C31" s="82" t="e">
        <f>COUNTIFS(정비구역최초지정,"&gt;"&amp;$A30,정비구역최초지정,"&lt;="&amp;$A31,사업유형,'5.통계(연도별지정)'!C$26)</f>
        <v>#REF!</v>
      </c>
      <c r="D31" s="82" t="e">
        <f>COUNTIFS(정비구역최초지정,"&gt;"&amp;$A30,정비구역최초지정,"&lt;="&amp;$A31,사업유형,'5.통계(연도별지정)'!D$26)</f>
        <v>#REF!</v>
      </c>
      <c r="E31" s="82" t="e">
        <f>COUNTIFS(정비구역최초지정,"&gt;"&amp;$A30,정비구역최초지정,"&lt;="&amp;$A31,사업유형,'5.통계(연도별지정)'!E$26)</f>
        <v>#REF!</v>
      </c>
      <c r="F31" s="82" t="e">
        <f>COUNTIFS(정비구역최초지정,"&gt;"&amp;$A30,정비구역최초지정,"&lt;="&amp;$A31,사업유형,'5.통계(연도별지정)'!F$26)</f>
        <v>#REF!</v>
      </c>
      <c r="G31" s="82" t="e">
        <f>COUNTIFS(정비구역최초지정,"&gt;"&amp;$A30,정비구역최초지정,"&lt;="&amp;$A31,사업유형,'5.통계(연도별지정)'!G$26)</f>
        <v>#REF!</v>
      </c>
      <c r="H31" s="84"/>
      <c r="I31" s="80"/>
    </row>
    <row r="32" spans="1:9" ht="24.95" customHeight="1">
      <c r="A32" s="276">
        <v>39447</v>
      </c>
      <c r="B32" s="90" t="e">
        <f t="shared" si="10"/>
        <v>#REF!</v>
      </c>
      <c r="C32" s="82" t="e">
        <f>COUNTIFS(정비구역최초지정,"&gt;"&amp;$A31,정비구역최초지정,"&lt;="&amp;$A32,사업유형,'5.통계(연도별지정)'!C$26)</f>
        <v>#REF!</v>
      </c>
      <c r="D32" s="82" t="e">
        <f>COUNTIFS(정비구역최초지정,"&gt;"&amp;$A31,정비구역최초지정,"&lt;="&amp;$A32,사업유형,'5.통계(연도별지정)'!D$26)</f>
        <v>#REF!</v>
      </c>
      <c r="E32" s="82" t="e">
        <f>COUNTIFS(정비구역최초지정,"&gt;"&amp;$A31,정비구역최초지정,"&lt;="&amp;$A32,사업유형,'5.통계(연도별지정)'!E$26)</f>
        <v>#REF!</v>
      </c>
      <c r="F32" s="82" t="e">
        <f>COUNTIFS(정비구역최초지정,"&gt;"&amp;$A31,정비구역최초지정,"&lt;="&amp;$A32,사업유형,'5.통계(연도별지정)'!F$26)</f>
        <v>#REF!</v>
      </c>
      <c r="G32" s="82" t="e">
        <f>COUNTIFS(정비구역최초지정,"&gt;"&amp;$A31,정비구역최초지정,"&lt;="&amp;$A32,사업유형,'5.통계(연도별지정)'!G$26)</f>
        <v>#REF!</v>
      </c>
      <c r="H32" s="84"/>
      <c r="I32" s="80"/>
    </row>
    <row r="33" spans="1:15" ht="24.95" customHeight="1">
      <c r="A33" s="276">
        <v>39813</v>
      </c>
      <c r="B33" s="90" t="e">
        <f t="shared" si="10"/>
        <v>#REF!</v>
      </c>
      <c r="C33" s="82" t="e">
        <f>COUNTIFS(정비구역최초지정,"&gt;"&amp;$A32,정비구역최초지정,"&lt;="&amp;$A33,사업유형,'5.통계(연도별지정)'!C$26)</f>
        <v>#REF!</v>
      </c>
      <c r="D33" s="82" t="e">
        <f>COUNTIFS(정비구역최초지정,"&gt;"&amp;$A32,정비구역최초지정,"&lt;="&amp;$A33,사업유형,'5.통계(연도별지정)'!D$26)</f>
        <v>#REF!</v>
      </c>
      <c r="E33" s="82" t="e">
        <f>COUNTIFS(정비구역최초지정,"&gt;"&amp;$A32,정비구역최초지정,"&lt;="&amp;$A33,사업유형,'5.통계(연도별지정)'!E$26)</f>
        <v>#REF!</v>
      </c>
      <c r="F33" s="82" t="e">
        <f>COUNTIFS(정비구역최초지정,"&gt;"&amp;$A32,정비구역최초지정,"&lt;="&amp;$A33,사업유형,'5.통계(연도별지정)'!F$26)</f>
        <v>#REF!</v>
      </c>
      <c r="G33" s="82" t="e">
        <f>COUNTIFS(정비구역최초지정,"&gt;"&amp;$A32,정비구역최초지정,"&lt;="&amp;$A33,사업유형,'5.통계(연도별지정)'!G$26)</f>
        <v>#REF!</v>
      </c>
      <c r="H33" s="84"/>
      <c r="I33" s="80"/>
    </row>
    <row r="34" spans="1:15" ht="24.95" customHeight="1">
      <c r="A34" s="276">
        <v>40178</v>
      </c>
      <c r="B34" s="90" t="e">
        <f t="shared" si="10"/>
        <v>#REF!</v>
      </c>
      <c r="C34" s="82" t="e">
        <f>COUNTIFS(정비구역최초지정,"&gt;"&amp;$A33,정비구역최초지정,"&lt;="&amp;$A34,사업유형,'5.통계(연도별지정)'!C$26)</f>
        <v>#REF!</v>
      </c>
      <c r="D34" s="82" t="e">
        <f>COUNTIFS(정비구역최초지정,"&gt;"&amp;$A33,정비구역최초지정,"&lt;="&amp;$A34,사업유형,'5.통계(연도별지정)'!D$26)</f>
        <v>#REF!</v>
      </c>
      <c r="E34" s="82" t="e">
        <f>COUNTIFS(정비구역최초지정,"&gt;"&amp;$A33,정비구역최초지정,"&lt;="&amp;$A34,사업유형,'5.통계(연도별지정)'!E$26)</f>
        <v>#REF!</v>
      </c>
      <c r="F34" s="82" t="e">
        <f>COUNTIFS(정비구역최초지정,"&gt;"&amp;$A33,정비구역최초지정,"&lt;="&amp;$A34,사업유형,'5.통계(연도별지정)'!F$26)</f>
        <v>#REF!</v>
      </c>
      <c r="G34" s="82" t="e">
        <f>COUNTIFS(정비구역최초지정,"&gt;"&amp;$A33,정비구역최초지정,"&lt;="&amp;$A34,사업유형,'5.통계(연도별지정)'!G$26)</f>
        <v>#REF!</v>
      </c>
      <c r="H34" s="84"/>
      <c r="I34" s="80"/>
    </row>
    <row r="35" spans="1:15" ht="24.95" customHeight="1">
      <c r="A35" s="276">
        <v>40543</v>
      </c>
      <c r="B35" s="90" t="e">
        <f t="shared" si="10"/>
        <v>#REF!</v>
      </c>
      <c r="C35" s="82" t="e">
        <f>COUNTIFS(정비구역최초지정,"&gt;"&amp;$A34,정비구역최초지정,"&lt;="&amp;$A35,사업유형,'5.통계(연도별지정)'!C$26)</f>
        <v>#REF!</v>
      </c>
      <c r="D35" s="82" t="e">
        <f>COUNTIFS(정비구역최초지정,"&gt;"&amp;$A34,정비구역최초지정,"&lt;="&amp;$A35,사업유형,'5.통계(연도별지정)'!D$26)</f>
        <v>#REF!</v>
      </c>
      <c r="E35" s="82" t="e">
        <f>COUNTIFS(정비구역최초지정,"&gt;"&amp;$A34,정비구역최초지정,"&lt;="&amp;$A35,사업유형,'5.통계(연도별지정)'!E$26)</f>
        <v>#REF!</v>
      </c>
      <c r="F35" s="82" t="e">
        <f>COUNTIFS(정비구역최초지정,"&gt;"&amp;$A34,정비구역최초지정,"&lt;="&amp;$A35,사업유형,'5.통계(연도별지정)'!F$26)</f>
        <v>#REF!</v>
      </c>
      <c r="G35" s="82" t="e">
        <f>COUNTIFS(정비구역최초지정,"&gt;"&amp;$A34,정비구역최초지정,"&lt;="&amp;$A35,사업유형,'5.통계(연도별지정)'!G$26)</f>
        <v>#REF!</v>
      </c>
      <c r="H35" s="84"/>
      <c r="I35" s="80"/>
    </row>
    <row r="36" spans="1:15" ht="24.95" customHeight="1">
      <c r="A36" s="276">
        <v>40908</v>
      </c>
      <c r="B36" s="90" t="e">
        <f t="shared" si="10"/>
        <v>#REF!</v>
      </c>
      <c r="C36" s="82" t="e">
        <f>COUNTIFS(정비구역최초지정,"&gt;"&amp;$A35,정비구역최초지정,"&lt;="&amp;$A36,사업유형,'5.통계(연도별지정)'!C$26)</f>
        <v>#REF!</v>
      </c>
      <c r="D36" s="82" t="e">
        <f>COUNTIFS(정비구역최초지정,"&gt;"&amp;$A35,정비구역최초지정,"&lt;="&amp;$A36,사업유형,'5.통계(연도별지정)'!D$26)</f>
        <v>#REF!</v>
      </c>
      <c r="E36" s="82" t="e">
        <f>COUNTIFS(정비구역최초지정,"&gt;"&amp;$A35,정비구역최초지정,"&lt;="&amp;$A36,사업유형,'5.통계(연도별지정)'!E$26)</f>
        <v>#REF!</v>
      </c>
      <c r="F36" s="82" t="e">
        <f>COUNTIFS(정비구역최초지정,"&gt;"&amp;$A35,정비구역최초지정,"&lt;="&amp;$A36,사업유형,'5.통계(연도별지정)'!F$26)</f>
        <v>#REF!</v>
      </c>
      <c r="G36" s="82" t="e">
        <f>COUNTIFS(정비구역최초지정,"&gt;"&amp;$A35,정비구역최초지정,"&lt;="&amp;$A36,사업유형,'5.통계(연도별지정)'!G$26)</f>
        <v>#REF!</v>
      </c>
      <c r="H36" s="84"/>
      <c r="I36" s="80"/>
    </row>
    <row r="37" spans="1:15" ht="24.95" customHeight="1">
      <c r="A37" s="276">
        <v>41274</v>
      </c>
      <c r="B37" s="90" t="e">
        <f t="shared" si="10"/>
        <v>#REF!</v>
      </c>
      <c r="C37" s="82" t="e">
        <f>COUNTIFS(정비구역최초지정,"&gt;"&amp;$A36,정비구역최초지정,"&lt;="&amp;$A37,사업유형,'5.통계(연도별지정)'!C$26)</f>
        <v>#REF!</v>
      </c>
      <c r="D37" s="82" t="e">
        <f>COUNTIFS(정비구역최초지정,"&gt;"&amp;$A36,정비구역최초지정,"&lt;="&amp;$A37,사업유형,'5.통계(연도별지정)'!D$26)</f>
        <v>#REF!</v>
      </c>
      <c r="E37" s="82" t="e">
        <f>COUNTIFS(정비구역최초지정,"&gt;"&amp;$A36,정비구역최초지정,"&lt;="&amp;$A37,사업유형,'5.통계(연도별지정)'!E$26)</f>
        <v>#REF!</v>
      </c>
      <c r="F37" s="82" t="e">
        <f>COUNTIFS(정비구역최초지정,"&gt;"&amp;$A36,정비구역최초지정,"&lt;="&amp;$A37,사업유형,'5.통계(연도별지정)'!F$26)</f>
        <v>#REF!</v>
      </c>
      <c r="G37" s="82" t="e">
        <f>COUNTIFS(정비구역최초지정,"&gt;"&amp;$A36,정비구역최초지정,"&lt;="&amp;$A37,사업유형,'5.통계(연도별지정)'!G$26)</f>
        <v>#REF!</v>
      </c>
      <c r="H37" s="84"/>
      <c r="I37" s="80"/>
    </row>
    <row r="38" spans="1:15" ht="24.95" customHeight="1">
      <c r="A38" s="276">
        <v>41639</v>
      </c>
      <c r="B38" s="90" t="e">
        <f t="shared" si="10"/>
        <v>#REF!</v>
      </c>
      <c r="C38" s="82" t="e">
        <f>COUNTIFS(정비구역최초지정,"&gt;"&amp;$A37,정비구역최초지정,"&lt;="&amp;$A38,사업유형,'5.통계(연도별지정)'!C$26)</f>
        <v>#REF!</v>
      </c>
      <c r="D38" s="82" t="e">
        <f>COUNTIFS(정비구역최초지정,"&gt;"&amp;$A37,정비구역최초지정,"&lt;="&amp;$A38,사업유형,'5.통계(연도별지정)'!D$26)</f>
        <v>#REF!</v>
      </c>
      <c r="E38" s="82" t="e">
        <f>COUNTIFS(정비구역최초지정,"&gt;"&amp;$A37,정비구역최초지정,"&lt;="&amp;$A38,사업유형,'5.통계(연도별지정)'!E$26)</f>
        <v>#REF!</v>
      </c>
      <c r="F38" s="82" t="e">
        <f>COUNTIFS(정비구역최초지정,"&gt;"&amp;$A37,정비구역최초지정,"&lt;="&amp;$A38,사업유형,'5.통계(연도별지정)'!F$26)</f>
        <v>#REF!</v>
      </c>
      <c r="G38" s="82" t="e">
        <f>COUNTIFS(정비구역최초지정,"&gt;"&amp;$A37,정비구역최초지정,"&lt;="&amp;$A38,사업유형,'5.통계(연도별지정)'!G$26)</f>
        <v>#REF!</v>
      </c>
      <c r="H38" s="84"/>
      <c r="I38" s="80"/>
    </row>
    <row r="39" spans="1:15" ht="24.95" customHeight="1">
      <c r="A39" s="276">
        <v>42004</v>
      </c>
      <c r="B39" s="90" t="e">
        <f t="shared" si="10"/>
        <v>#REF!</v>
      </c>
      <c r="C39" s="82" t="e">
        <f>COUNTIFS(정비구역최초지정,"&gt;"&amp;$A38,정비구역최초지정,"&lt;="&amp;$A39,사업유형,'5.통계(연도별지정)'!C$26)</f>
        <v>#REF!</v>
      </c>
      <c r="D39" s="82" t="e">
        <f>COUNTIFS(정비구역최초지정,"&gt;"&amp;$A38,정비구역최초지정,"&lt;="&amp;$A39,사업유형,'5.통계(연도별지정)'!D$26)</f>
        <v>#REF!</v>
      </c>
      <c r="E39" s="82" t="e">
        <f>COUNTIFS(정비구역최초지정,"&gt;"&amp;$A38,정비구역최초지정,"&lt;="&amp;$A39,사업유형,'5.통계(연도별지정)'!E$26)</f>
        <v>#REF!</v>
      </c>
      <c r="F39" s="82" t="e">
        <f>COUNTIFS(정비구역최초지정,"&gt;"&amp;$A38,정비구역최초지정,"&lt;="&amp;$A39,사업유형,'5.통계(연도별지정)'!F$26)</f>
        <v>#REF!</v>
      </c>
      <c r="G39" s="82" t="e">
        <f>COUNTIFS(정비구역최초지정,"&gt;"&amp;$A38,정비구역최초지정,"&lt;="&amp;$A39,사업유형,'5.통계(연도별지정)'!G$26)</f>
        <v>#REF!</v>
      </c>
      <c r="H39" s="84"/>
      <c r="I39" s="80"/>
    </row>
    <row r="40" spans="1:15" s="1" customFormat="1" ht="24.95" customHeight="1">
      <c r="A40" s="276">
        <v>42369</v>
      </c>
      <c r="B40" s="90" t="e">
        <f t="shared" si="10"/>
        <v>#REF!</v>
      </c>
      <c r="C40" s="82" t="e">
        <f>COUNTIFS(정비구역최초지정,"&gt;"&amp;$A39,정비구역최초지정,"&lt;="&amp;$A40,사업유형,'5.통계(연도별지정)'!C$26)</f>
        <v>#REF!</v>
      </c>
      <c r="D40" s="82" t="e">
        <f>COUNTIFS(정비구역최초지정,"&gt;"&amp;$A39,정비구역최초지정,"&lt;="&amp;$A40,사업유형,'5.통계(연도별지정)'!D$26)</f>
        <v>#REF!</v>
      </c>
      <c r="E40" s="82" t="e">
        <f>COUNTIFS(정비구역최초지정,"&gt;"&amp;$A39,정비구역최초지정,"&lt;="&amp;$A40,사업유형,'5.통계(연도별지정)'!E$26)</f>
        <v>#REF!</v>
      </c>
      <c r="F40" s="82" t="e">
        <f>COUNTIFS(정비구역최초지정,"&gt;"&amp;$A39,정비구역최초지정,"&lt;="&amp;$A40,사업유형,'5.통계(연도별지정)'!F$26)</f>
        <v>#REF!</v>
      </c>
      <c r="G40" s="82" t="e">
        <f>COUNTIFS(정비구역최초지정,"&gt;"&amp;$A39,정비구역최초지정,"&lt;="&amp;$A40,사업유형,'5.통계(연도별지정)'!G$26)</f>
        <v>#REF!</v>
      </c>
      <c r="H40" s="84"/>
      <c r="I40" s="80"/>
    </row>
    <row r="41" spans="1:15" ht="24.95" customHeight="1">
      <c r="A41" s="276">
        <v>42735</v>
      </c>
      <c r="B41" s="90" t="e">
        <f t="shared" si="10"/>
        <v>#REF!</v>
      </c>
      <c r="C41" s="82" t="e">
        <f>COUNTIFS(정비구역최초지정,"&gt;"&amp;$A40,정비구역최초지정,"&lt;="&amp;$A41,사업유형,'5.통계(연도별지정)'!C$26)</f>
        <v>#REF!</v>
      </c>
      <c r="D41" s="82" t="e">
        <f>COUNTIFS(정비구역최초지정,"&gt;"&amp;$A40,정비구역최초지정,"&lt;="&amp;$A41,사업유형,'5.통계(연도별지정)'!D$26)</f>
        <v>#REF!</v>
      </c>
      <c r="E41" s="82" t="e">
        <f>COUNTIFS(정비구역최초지정,"&gt;"&amp;$A40,정비구역최초지정,"&lt;="&amp;$A41,사업유형,'5.통계(연도별지정)'!E$26)</f>
        <v>#REF!</v>
      </c>
      <c r="F41" s="82" t="e">
        <f>COUNTIFS(정비구역최초지정,"&gt;"&amp;$A40,정비구역최초지정,"&lt;="&amp;$A41,사업유형,'5.통계(연도별지정)'!F$26)</f>
        <v>#REF!</v>
      </c>
      <c r="G41" s="82" t="e">
        <f>COUNTIFS(정비구역최초지정,"&gt;"&amp;$A40,정비구역최초지정,"&lt;="&amp;$A41,사업유형,'5.통계(연도별지정)'!G$26)</f>
        <v>#REF!</v>
      </c>
      <c r="H41" s="84"/>
      <c r="I41" s="80"/>
    </row>
    <row r="42" spans="1:15" ht="27" customHeight="1">
      <c r="A42" s="276">
        <v>43100</v>
      </c>
      <c r="B42" s="90" t="e">
        <f t="shared" ref="B42" si="11">SUM(C42:G42)</f>
        <v>#REF!</v>
      </c>
      <c r="C42" s="82" t="e">
        <f>COUNTIFS(정비구역최초지정,"&gt;"&amp;$A41,정비구역최초지정,"&lt;="&amp;$A42,사업유형,'5.통계(연도별지정)'!C$26)</f>
        <v>#REF!</v>
      </c>
      <c r="D42" s="82" t="e">
        <f>COUNTIFS(정비구역최초지정,"&gt;"&amp;$A41,정비구역최초지정,"&lt;="&amp;$A42,사업유형,'5.통계(연도별지정)'!D$26)</f>
        <v>#REF!</v>
      </c>
      <c r="E42" s="82" t="e">
        <f>COUNTIFS(정비구역최초지정,"&gt;"&amp;$A41,정비구역최초지정,"&lt;="&amp;$A42,사업유형,'5.통계(연도별지정)'!E$26)</f>
        <v>#REF!</v>
      </c>
      <c r="F42" s="82" t="e">
        <f>COUNTIFS(정비구역최초지정,"&gt;"&amp;$A41,정비구역최초지정,"&lt;="&amp;$A42,사업유형,'5.통계(연도별지정)'!F$26)</f>
        <v>#REF!</v>
      </c>
      <c r="G42" s="82" t="e">
        <f>COUNTIFS(정비구역최초지정,"&gt;"&amp;$A41,정비구역최초지정,"&lt;="&amp;$A42,사업유형,'5.통계(연도별지정)'!G$26)</f>
        <v>#REF!</v>
      </c>
      <c r="H42" s="84"/>
      <c r="I42" s="81"/>
    </row>
    <row r="43" spans="1:15" s="1" customFormat="1" ht="27.75" customHeight="1">
      <c r="A43" s="276">
        <v>43465</v>
      </c>
      <c r="B43" s="90" t="e">
        <f t="shared" ref="B43:B44" si="12">SUM(C43:G43)</f>
        <v>#REF!</v>
      </c>
      <c r="C43" s="82" t="e">
        <f>COUNTIFS(정비구역최초지정,"&gt;"&amp;$A42,정비구역최초지정,"&lt;="&amp;$A43,사업유형,'5.통계(연도별지정)'!C$26)</f>
        <v>#REF!</v>
      </c>
      <c r="D43" s="82" t="e">
        <f>COUNTIFS(정비구역최초지정,"&gt;"&amp;$A42,정비구역최초지정,"&lt;="&amp;$A43,사업유형,'5.통계(연도별지정)'!D$26)</f>
        <v>#REF!</v>
      </c>
      <c r="E43" s="82" t="e">
        <f>COUNTIFS(정비구역최초지정,"&gt;"&amp;$A42,정비구역최초지정,"&lt;="&amp;$A43,사업유형,'5.통계(연도별지정)'!E$26)</f>
        <v>#REF!</v>
      </c>
      <c r="F43" s="82" t="e">
        <f>COUNTIFS(정비구역최초지정,"&gt;"&amp;$A42,정비구역최초지정,"&lt;="&amp;$A43,사업유형,'5.통계(연도별지정)'!F$26)</f>
        <v>#REF!</v>
      </c>
      <c r="G43" s="82" t="e">
        <f>COUNTIFS(정비구역최초지정,"&gt;"&amp;$A42,정비구역최초지정,"&lt;="&amp;$A43,사업유형,'5.통계(연도별지정)'!G$26)</f>
        <v>#REF!</v>
      </c>
      <c r="H43" s="84"/>
      <c r="I43" s="81"/>
    </row>
    <row r="44" spans="1:15" s="1" customFormat="1" ht="29.25" customHeight="1">
      <c r="A44" s="276">
        <v>43830</v>
      </c>
      <c r="B44" s="90" t="e">
        <f t="shared" si="12"/>
        <v>#REF!</v>
      </c>
      <c r="C44" s="82" t="e">
        <f>COUNTIFS(정비구역최초지정,"&gt;"&amp;$A43,정비구역최초지정,"&lt;="&amp;$A44,사업유형,'5.통계(연도별지정)'!C$26)</f>
        <v>#REF!</v>
      </c>
      <c r="D44" s="82" t="e">
        <f>COUNTIFS(정비구역최초지정,"&gt;"&amp;$A43,정비구역최초지정,"&lt;="&amp;$A44,사업유형,'5.통계(연도별지정)'!D$26)</f>
        <v>#REF!</v>
      </c>
      <c r="E44" s="82" t="e">
        <f>COUNTIFS(정비구역최초지정,"&gt;"&amp;$A43,정비구역최초지정,"&lt;="&amp;$A44,사업유형,'5.통계(연도별지정)'!E$26)</f>
        <v>#REF!</v>
      </c>
      <c r="F44" s="82" t="e">
        <f>COUNTIFS(정비구역최초지정,"&gt;"&amp;$A43,정비구역최초지정,"&lt;="&amp;$A44,사업유형,'5.통계(연도별지정)'!F$26)</f>
        <v>#REF!</v>
      </c>
      <c r="G44" s="82" t="e">
        <f>COUNTIFS(정비구역최초지정,"&gt;"&amp;$A43,정비구역최초지정,"&lt;="&amp;$A44,사업유형,'5.통계(연도별지정)'!G$26)</f>
        <v>#REF!</v>
      </c>
      <c r="H44" s="406"/>
      <c r="I44" s="81"/>
    </row>
    <row r="45" spans="1:15" s="1" customFormat="1" ht="39.950000000000003" customHeight="1">
      <c r="A45" s="69" t="str">
        <f>"[정비구역 전인 추진위 승인 구역("&amp;COUNTA(M48:M59)&amp;"개소) : 추진위 승인일 기준으로 산정]"</f>
        <v>[정비구역 전인 추진위 승인 구역(7개소) : 추진위 승인일 기준으로 산정]</v>
      </c>
      <c r="B45" s="81"/>
      <c r="C45" s="81"/>
      <c r="D45" s="81"/>
      <c r="E45" s="81"/>
      <c r="F45" s="81"/>
      <c r="H45" s="81"/>
      <c r="I45" s="81"/>
    </row>
    <row r="46" spans="1:15" ht="24.95" customHeight="1">
      <c r="A46" s="274" t="s">
        <v>117</v>
      </c>
      <c r="B46" s="274" t="s">
        <v>118</v>
      </c>
      <c r="C46" s="274" t="s">
        <v>93</v>
      </c>
      <c r="D46" s="274" t="s">
        <v>92</v>
      </c>
      <c r="E46" s="274" t="s">
        <v>222</v>
      </c>
      <c r="F46" s="274" t="s">
        <v>94</v>
      </c>
      <c r="G46" s="274" t="s">
        <v>95</v>
      </c>
      <c r="H46" s="274" t="s">
        <v>122</v>
      </c>
      <c r="I46" s="81"/>
      <c r="J46" s="1" t="str">
        <f>"&lt;&lt;정비구역 지정전 추진위 승인 구역 : "&amp;COUNTA(M48:M59)&amp;"개소&gt;&gt;"</f>
        <v>&lt;&lt;정비구역 지정전 추진위 승인 구역 : 7개소&gt;&gt;</v>
      </c>
    </row>
    <row r="47" spans="1:15" ht="24.95" customHeight="1">
      <c r="A47" s="87" t="s">
        <v>123</v>
      </c>
      <c r="B47" s="88" t="e">
        <f t="shared" ref="B47:H47" si="13">SUM(B48:B64)</f>
        <v>#REF!</v>
      </c>
      <c r="C47" s="88" t="e">
        <f t="shared" si="13"/>
        <v>#REF!</v>
      </c>
      <c r="D47" s="88" t="e">
        <f t="shared" si="13"/>
        <v>#REF!</v>
      </c>
      <c r="E47" s="88" t="e">
        <f t="shared" si="13"/>
        <v>#REF!</v>
      </c>
      <c r="F47" s="88" t="e">
        <f t="shared" si="13"/>
        <v>#REF!</v>
      </c>
      <c r="G47" s="88" t="e">
        <f t="shared" si="13"/>
        <v>#REF!</v>
      </c>
      <c r="H47" s="88">
        <f t="shared" si="13"/>
        <v>0</v>
      </c>
      <c r="J47" s="29" t="s">
        <v>115</v>
      </c>
      <c r="K47" s="29" t="s">
        <v>111</v>
      </c>
      <c r="L47" s="29" t="s">
        <v>112</v>
      </c>
      <c r="M47" s="29" t="s">
        <v>113</v>
      </c>
      <c r="N47" s="83" t="s">
        <v>114</v>
      </c>
    </row>
    <row r="48" spans="1:15" ht="24.95" customHeight="1">
      <c r="A48" s="275">
        <v>37986</v>
      </c>
      <c r="B48" s="90" t="e">
        <f>SUM(C48:G48)</f>
        <v>#REF!</v>
      </c>
      <c r="C48" s="82" t="e">
        <f>COUNTIFS(추진위승인,"&lt;="&amp;$A48,정비구역최초지정,"",사업유형,'5.통계(연도별지정)'!C$46)</f>
        <v>#REF!</v>
      </c>
      <c r="D48" s="82" t="e">
        <f>COUNTIFS(추진위승인,"&lt;="&amp;$A48,정비구역최초지정,"",사업유형,'5.통계(연도별지정)'!D$46)</f>
        <v>#REF!</v>
      </c>
      <c r="E48" s="82" t="e">
        <f>COUNTIFS(추진위승인,"&lt;="&amp;$A48,정비구역최초지정,"",사업유형,'5.통계(연도별지정)'!E$46)</f>
        <v>#REF!</v>
      </c>
      <c r="F48" s="82" t="e">
        <f>COUNTIFS(추진위승인,"&lt;="&amp;$A48,정비구역최초지정,"",사업유형,'5.통계(연도별지정)'!F$46)</f>
        <v>#REF!</v>
      </c>
      <c r="G48" s="82" t="e">
        <f>COUNTIFS(추진위승인,"&lt;="&amp;$A48,정비구역최초지정,"",사업유형,'5.통계(연도별지정)'!G$46)</f>
        <v>#REF!</v>
      </c>
      <c r="H48" s="83"/>
      <c r="I48" s="1"/>
      <c r="J48" s="29">
        <v>1</v>
      </c>
      <c r="K48" s="218" t="s">
        <v>30</v>
      </c>
      <c r="L48" s="29" t="s">
        <v>25</v>
      </c>
      <c r="M48" s="29" t="s">
        <v>47</v>
      </c>
      <c r="N48" s="85">
        <v>40017</v>
      </c>
      <c r="O48" s="1"/>
    </row>
    <row r="49" spans="1:15" ht="24.95" customHeight="1">
      <c r="A49" s="276">
        <v>38352</v>
      </c>
      <c r="B49" s="90" t="e">
        <f t="shared" ref="B49:B60" si="14">SUM(C49:G49)</f>
        <v>#REF!</v>
      </c>
      <c r="C49" s="82" t="e">
        <f>COUNTIFS(추진위승인,"&gt;"&amp;$A48,추진위승인,"&lt;="&amp;$A49,정비구역최초지정,"",사업유형,'5.통계(연도별지정)'!C$46)</f>
        <v>#REF!</v>
      </c>
      <c r="D49" s="82" t="e">
        <f>COUNTIFS(추진위승인,"&gt;"&amp;$A48,추진위승인,"&lt;="&amp;$A49,정비구역최초지정,"",사업유형,'5.통계(연도별지정)'!D$46)</f>
        <v>#REF!</v>
      </c>
      <c r="E49" s="82" t="e">
        <f>COUNTIFS(추진위승인,"&gt;"&amp;$A48,추진위승인,"&lt;="&amp;$A49,정비구역최초지정,"",사업유형,'5.통계(연도별지정)'!E$46)</f>
        <v>#REF!</v>
      </c>
      <c r="F49" s="82" t="e">
        <f>COUNTIFS(추진위승인,"&gt;"&amp;$A48,추진위승인,"&lt;="&amp;$A49,정비구역최초지정,"",사업유형,'5.통계(연도별지정)'!F$46)</f>
        <v>#REF!</v>
      </c>
      <c r="G49" s="82" t="e">
        <f>COUNTIFS(추진위승인,"&gt;"&amp;$A48,추진위승인,"&lt;="&amp;$A49,정비구역최초지정,"",사업유형,'5.통계(연도별지정)'!G$46)</f>
        <v>#REF!</v>
      </c>
      <c r="H49" s="84"/>
      <c r="I49" s="1"/>
      <c r="J49" s="29">
        <v>2</v>
      </c>
      <c r="K49" s="218"/>
      <c r="L49" s="29"/>
      <c r="M49" s="29"/>
      <c r="N49" s="85"/>
      <c r="O49" s="297"/>
    </row>
    <row r="50" spans="1:15" ht="24.95" customHeight="1">
      <c r="A50" s="276">
        <v>38717</v>
      </c>
      <c r="B50" s="90" t="e">
        <f t="shared" si="14"/>
        <v>#REF!</v>
      </c>
      <c r="C50" s="82" t="e">
        <f>COUNTIFS(추진위승인,"&gt;"&amp;$A49,추진위승인,"&lt;="&amp;$A50,정비구역최초지정,"",사업유형,'5.통계(연도별지정)'!C$46)</f>
        <v>#REF!</v>
      </c>
      <c r="D50" s="82" t="e">
        <f>COUNTIFS(추진위승인,"&gt;"&amp;$A49,추진위승인,"&lt;="&amp;$A50,정비구역최초지정,"",사업유형,'5.통계(연도별지정)'!D$46)</f>
        <v>#REF!</v>
      </c>
      <c r="E50" s="82" t="e">
        <f>COUNTIFS(추진위승인,"&gt;"&amp;$A49,추진위승인,"&lt;="&amp;$A50,정비구역최초지정,"",사업유형,'5.통계(연도별지정)'!E$46)</f>
        <v>#REF!</v>
      </c>
      <c r="F50" s="82" t="e">
        <f>COUNTIFS(추진위승인,"&gt;"&amp;$A49,추진위승인,"&lt;="&amp;$A50,정비구역최초지정,"",사업유형,'5.통계(연도별지정)'!F$46)</f>
        <v>#REF!</v>
      </c>
      <c r="G50" s="82" t="e">
        <f>COUNTIFS(추진위승인,"&gt;"&amp;$A49,추진위승인,"&lt;="&amp;$A50,정비구역최초지정,"",사업유형,'5.통계(연도별지정)'!G$46)</f>
        <v>#REF!</v>
      </c>
      <c r="H50" s="84"/>
      <c r="I50" s="1"/>
      <c r="J50" s="29">
        <v>3</v>
      </c>
      <c r="K50" s="218"/>
      <c r="L50" s="29"/>
      <c r="M50" s="29"/>
      <c r="N50" s="85"/>
      <c r="O50" s="297"/>
    </row>
    <row r="51" spans="1:15" ht="24.95" customHeight="1">
      <c r="A51" s="276">
        <v>39082</v>
      </c>
      <c r="B51" s="90" t="e">
        <f t="shared" si="14"/>
        <v>#REF!</v>
      </c>
      <c r="C51" s="82" t="e">
        <f>COUNTIFS(추진위승인,"&gt;"&amp;$A50,추진위승인,"&lt;="&amp;$A51,정비구역최초지정,"",사업유형,'5.통계(연도별지정)'!C$46)</f>
        <v>#REF!</v>
      </c>
      <c r="D51" s="82" t="e">
        <f>COUNTIFS(추진위승인,"&gt;"&amp;$A50,추진위승인,"&lt;="&amp;$A51,정비구역최초지정,"",사업유형,'5.통계(연도별지정)'!D$46)</f>
        <v>#REF!</v>
      </c>
      <c r="E51" s="82" t="e">
        <f>COUNTIFS(추진위승인,"&gt;"&amp;$A50,추진위승인,"&lt;="&amp;$A51,정비구역최초지정,"",사업유형,'5.통계(연도별지정)'!E$46)</f>
        <v>#REF!</v>
      </c>
      <c r="F51" s="82" t="e">
        <f>COUNTIFS(추진위승인,"&gt;"&amp;$A50,추진위승인,"&lt;="&amp;$A51,정비구역최초지정,"",사업유형,'5.통계(연도별지정)'!F$46)</f>
        <v>#REF!</v>
      </c>
      <c r="G51" s="82" t="e">
        <f>COUNTIFS(추진위승인,"&gt;"&amp;$A50,추진위승인,"&lt;="&amp;$A51,정비구역최초지정,"",사업유형,'5.통계(연도별지정)'!G$46)</f>
        <v>#REF!</v>
      </c>
      <c r="H51" s="84"/>
      <c r="I51" s="1"/>
      <c r="J51" s="29">
        <v>4</v>
      </c>
      <c r="K51" s="218" t="s">
        <v>42</v>
      </c>
      <c r="L51" s="29" t="s">
        <v>25</v>
      </c>
      <c r="M51" s="29" t="s">
        <v>190</v>
      </c>
      <c r="N51" s="85">
        <v>37938</v>
      </c>
    </row>
    <row r="52" spans="1:15" ht="24.95" customHeight="1">
      <c r="A52" s="276">
        <v>39447</v>
      </c>
      <c r="B52" s="90" t="e">
        <f t="shared" si="14"/>
        <v>#REF!</v>
      </c>
      <c r="C52" s="82" t="e">
        <f>COUNTIFS(추진위승인,"&gt;"&amp;$A51,추진위승인,"&lt;="&amp;$A52,정비구역최초지정,"",사업유형,'5.통계(연도별지정)'!C$46)</f>
        <v>#REF!</v>
      </c>
      <c r="D52" s="82" t="e">
        <f>COUNTIFS(추진위승인,"&gt;"&amp;$A51,추진위승인,"&lt;="&amp;$A52,정비구역최초지정,"",사업유형,'5.통계(연도별지정)'!D$46)</f>
        <v>#REF!</v>
      </c>
      <c r="E52" s="82" t="e">
        <f>COUNTIFS(추진위승인,"&gt;"&amp;$A51,추진위승인,"&lt;="&amp;$A52,정비구역최초지정,"",사업유형,'5.통계(연도별지정)'!E$46)</f>
        <v>#REF!</v>
      </c>
      <c r="F52" s="82" t="e">
        <f>COUNTIFS(추진위승인,"&gt;"&amp;$A51,추진위승인,"&lt;="&amp;$A52,정비구역최초지정,"",사업유형,'5.통계(연도별지정)'!F$46)</f>
        <v>#REF!</v>
      </c>
      <c r="G52" s="82" t="e">
        <f>COUNTIFS(추진위승인,"&gt;"&amp;$A51,추진위승인,"&lt;="&amp;$A52,정비구역최초지정,"",사업유형,'5.통계(연도별지정)'!G$46)</f>
        <v>#REF!</v>
      </c>
      <c r="H52" s="84"/>
      <c r="I52" s="1"/>
      <c r="J52" s="29">
        <v>5</v>
      </c>
      <c r="K52" s="218" t="s">
        <v>42</v>
      </c>
      <c r="L52" s="29" t="s">
        <v>25</v>
      </c>
      <c r="M52" s="29" t="s">
        <v>189</v>
      </c>
      <c r="N52" s="85">
        <v>38896</v>
      </c>
    </row>
    <row r="53" spans="1:15" ht="24.95" customHeight="1">
      <c r="A53" s="276">
        <v>39813</v>
      </c>
      <c r="B53" s="90" t="e">
        <f t="shared" si="14"/>
        <v>#REF!</v>
      </c>
      <c r="C53" s="82" t="e">
        <f>COUNTIFS(추진위승인,"&gt;"&amp;$A52,추진위승인,"&lt;="&amp;$A53,정비구역최초지정,"",사업유형,'5.통계(연도별지정)'!C$46)</f>
        <v>#REF!</v>
      </c>
      <c r="D53" s="82" t="e">
        <f>COUNTIFS(추진위승인,"&gt;"&amp;$A52,추진위승인,"&lt;="&amp;$A53,정비구역최초지정,"",사업유형,'5.통계(연도별지정)'!D$46)</f>
        <v>#REF!</v>
      </c>
      <c r="E53" s="82" t="e">
        <f>COUNTIFS(추진위승인,"&gt;"&amp;$A52,추진위승인,"&lt;="&amp;$A53,정비구역최초지정,"",사업유형,'5.통계(연도별지정)'!E$46)</f>
        <v>#REF!</v>
      </c>
      <c r="F53" s="82" t="e">
        <f>COUNTIFS(추진위승인,"&gt;"&amp;$A52,추진위승인,"&lt;="&amp;$A53,정비구역최초지정,"",사업유형,'5.통계(연도별지정)'!F$46)</f>
        <v>#REF!</v>
      </c>
      <c r="G53" s="82" t="e">
        <f>COUNTIFS(추진위승인,"&gt;"&amp;$A52,추진위승인,"&lt;="&amp;$A53,정비구역최초지정,"",사업유형,'5.통계(연도별지정)'!G$46)</f>
        <v>#REF!</v>
      </c>
      <c r="H53" s="84"/>
      <c r="J53" s="29">
        <v>6</v>
      </c>
      <c r="K53" s="218" t="s">
        <v>53</v>
      </c>
      <c r="L53" s="29" t="s">
        <v>26</v>
      </c>
      <c r="M53" s="29" t="s">
        <v>187</v>
      </c>
      <c r="N53" s="85">
        <v>39304</v>
      </c>
    </row>
    <row r="54" spans="1:15" ht="24.95" customHeight="1">
      <c r="A54" s="276">
        <v>40178</v>
      </c>
      <c r="B54" s="90" t="e">
        <f t="shared" si="14"/>
        <v>#REF!</v>
      </c>
      <c r="C54" s="82" t="e">
        <f>COUNTIFS(추진위승인,"&gt;"&amp;$A53,추진위승인,"&lt;="&amp;$A54,정비구역최초지정,"",사업유형,'5.통계(연도별지정)'!C$46)</f>
        <v>#REF!</v>
      </c>
      <c r="D54" s="82" t="e">
        <f>COUNTIFS(추진위승인,"&gt;"&amp;$A53,추진위승인,"&lt;="&amp;$A54,정비구역최초지정,"",사업유형,'5.통계(연도별지정)'!D$46)</f>
        <v>#REF!</v>
      </c>
      <c r="E54" s="82" t="e">
        <f>COUNTIFS(추진위승인,"&gt;"&amp;$A53,추진위승인,"&lt;="&amp;$A54,정비구역최초지정,"",사업유형,'5.통계(연도별지정)'!E$46)</f>
        <v>#REF!</v>
      </c>
      <c r="F54" s="82" t="e">
        <f>COUNTIFS(추진위승인,"&gt;"&amp;$A53,추진위승인,"&lt;="&amp;$A54,정비구역최초지정,"",사업유형,'5.통계(연도별지정)'!F$46)</f>
        <v>#REF!</v>
      </c>
      <c r="G54" s="82" t="e">
        <f>COUNTIFS(추진위승인,"&gt;"&amp;$A53,추진위승인,"&lt;="&amp;$A54,정비구역최초지정,"",사업유형,'5.통계(연도별지정)'!G$46)</f>
        <v>#REF!</v>
      </c>
      <c r="H54" s="84"/>
    </row>
    <row r="55" spans="1:15" ht="24.95" customHeight="1">
      <c r="A55" s="276">
        <v>40543</v>
      </c>
      <c r="B55" s="90" t="e">
        <f t="shared" si="14"/>
        <v>#REF!</v>
      </c>
      <c r="C55" s="82" t="e">
        <f>COUNTIFS(추진위승인,"&gt;"&amp;$A54,추진위승인,"&lt;="&amp;$A55,정비구역최초지정,"",사업유형,'5.통계(연도별지정)'!C$46)</f>
        <v>#REF!</v>
      </c>
      <c r="D55" s="82" t="e">
        <f>COUNTIFS(추진위승인,"&gt;"&amp;$A54,추진위승인,"&lt;="&amp;$A55,정비구역최초지정,"",사업유형,'5.통계(연도별지정)'!D$46)</f>
        <v>#REF!</v>
      </c>
      <c r="E55" s="82" t="e">
        <f>COUNTIFS(추진위승인,"&gt;"&amp;$A54,추진위승인,"&lt;="&amp;$A55,정비구역최초지정,"",사업유형,'5.통계(연도별지정)'!E$46)</f>
        <v>#REF!</v>
      </c>
      <c r="F55" s="82" t="e">
        <f>COUNTIFS(추진위승인,"&gt;"&amp;$A54,추진위승인,"&lt;="&amp;$A55,정비구역최초지정,"",사업유형,'5.통계(연도별지정)'!F$46)</f>
        <v>#REF!</v>
      </c>
      <c r="G55" s="82" t="e">
        <f>COUNTIFS(추진위승인,"&gt;"&amp;$A54,추진위승인,"&lt;="&amp;$A55,정비구역최초지정,"",사업유형,'5.통계(연도별지정)'!G$46)</f>
        <v>#REF!</v>
      </c>
      <c r="H55" s="84"/>
      <c r="J55" s="1"/>
    </row>
    <row r="56" spans="1:15" ht="24.95" customHeight="1">
      <c r="A56" s="276">
        <v>40908</v>
      </c>
      <c r="B56" s="90" t="e">
        <f t="shared" si="14"/>
        <v>#REF!</v>
      </c>
      <c r="C56" s="82" t="e">
        <f>COUNTIFS(추진위승인,"&gt;"&amp;$A55,추진위승인,"&lt;="&amp;$A56,정비구역최초지정,"",사업유형,'5.통계(연도별지정)'!C$46)</f>
        <v>#REF!</v>
      </c>
      <c r="D56" s="82" t="e">
        <f>COUNTIFS(추진위승인,"&gt;"&amp;$A55,추진위승인,"&lt;="&amp;$A56,정비구역최초지정,"",사업유형,'5.통계(연도별지정)'!D$46)</f>
        <v>#REF!</v>
      </c>
      <c r="E56" s="82" t="e">
        <f>COUNTIFS(추진위승인,"&gt;"&amp;$A55,추진위승인,"&lt;="&amp;$A56,정비구역최초지정,"",사업유형,'5.통계(연도별지정)'!E$46)</f>
        <v>#REF!</v>
      </c>
      <c r="F56" s="82" t="e">
        <f>COUNTIFS(추진위승인,"&gt;"&amp;$A55,추진위승인,"&lt;="&amp;$A56,정비구역최초지정,"",사업유형,'5.통계(연도별지정)'!F$46)</f>
        <v>#REF!</v>
      </c>
      <c r="G56" s="82" t="e">
        <f>COUNTIFS(추진위승인,"&gt;"&amp;$A55,추진위승인,"&lt;="&amp;$A56,정비구역최초지정,"",사업유형,'5.통계(연도별지정)'!G$46)</f>
        <v>#REF!</v>
      </c>
      <c r="H56" s="84"/>
    </row>
    <row r="57" spans="1:15" ht="24.95" customHeight="1">
      <c r="A57" s="276">
        <v>41274</v>
      </c>
      <c r="B57" s="90" t="e">
        <f t="shared" si="14"/>
        <v>#REF!</v>
      </c>
      <c r="C57" s="82" t="e">
        <f>COUNTIFS(추진위승인,"&gt;"&amp;$A56,추진위승인,"&lt;="&amp;$A57,정비구역최초지정,"",사업유형,'5.통계(연도별지정)'!C$46)</f>
        <v>#REF!</v>
      </c>
      <c r="D57" s="82" t="e">
        <f>COUNTIFS(추진위승인,"&gt;"&amp;$A56,추진위승인,"&lt;="&amp;$A57,정비구역최초지정,"",사업유형,'5.통계(연도별지정)'!D$46)</f>
        <v>#REF!</v>
      </c>
      <c r="E57" s="82" t="e">
        <f>COUNTIFS(추진위승인,"&gt;"&amp;$A56,추진위승인,"&lt;="&amp;$A57,정비구역최초지정,"",사업유형,'5.통계(연도별지정)'!E$46)</f>
        <v>#REF!</v>
      </c>
      <c r="F57" s="82" t="e">
        <f>COUNTIFS(추진위승인,"&gt;"&amp;$A56,추진위승인,"&lt;="&amp;$A57,정비구역최초지정,"",사업유형,'5.통계(연도별지정)'!F$46)</f>
        <v>#REF!</v>
      </c>
      <c r="G57" s="82" t="e">
        <f>COUNTIFS(추진위승인,"&gt;"&amp;$A56,추진위승인,"&lt;="&amp;$A57,정비구역최초지정,"",사업유형,'5.통계(연도별지정)'!G$46)</f>
        <v>#REF!</v>
      </c>
      <c r="H57" s="84"/>
      <c r="J57" s="29">
        <v>2</v>
      </c>
      <c r="K57" s="218" t="s">
        <v>32</v>
      </c>
      <c r="L57" s="29" t="s">
        <v>25</v>
      </c>
      <c r="M57" s="29" t="s">
        <v>33</v>
      </c>
      <c r="N57" s="85">
        <v>39792</v>
      </c>
      <c r="O57" s="85" t="s">
        <v>262</v>
      </c>
    </row>
    <row r="58" spans="1:15" ht="24.95" customHeight="1">
      <c r="A58" s="276">
        <v>41639</v>
      </c>
      <c r="B58" s="90" t="e">
        <f t="shared" si="14"/>
        <v>#REF!</v>
      </c>
      <c r="C58" s="82" t="e">
        <f>COUNTIFS(추진위승인,"&gt;"&amp;$A57,추진위승인,"&lt;="&amp;$A58,정비구역최초지정,"",사업유형,'5.통계(연도별지정)'!C$46)</f>
        <v>#REF!</v>
      </c>
      <c r="D58" s="82" t="e">
        <f>COUNTIFS(추진위승인,"&gt;"&amp;$A57,추진위승인,"&lt;="&amp;$A58,정비구역최초지정,"",사업유형,'5.통계(연도별지정)'!D$46)</f>
        <v>#REF!</v>
      </c>
      <c r="E58" s="82" t="e">
        <f>COUNTIFS(추진위승인,"&gt;"&amp;$A57,추진위승인,"&lt;="&amp;$A58,정비구역최초지정,"",사업유형,'5.통계(연도별지정)'!E$46)</f>
        <v>#REF!</v>
      </c>
      <c r="F58" s="82" t="e">
        <f>COUNTIFS(추진위승인,"&gt;"&amp;$A57,추진위승인,"&lt;="&amp;$A58,정비구역최초지정,"",사업유형,'5.통계(연도별지정)'!F$46)</f>
        <v>#REF!</v>
      </c>
      <c r="G58" s="82" t="e">
        <f>COUNTIFS(추진위승인,"&gt;"&amp;$A57,추진위승인,"&lt;="&amp;$A58,정비구역최초지정,"",사업유형,'5.통계(연도별지정)'!G$46)</f>
        <v>#REF!</v>
      </c>
      <c r="H58" s="84"/>
      <c r="J58" s="29">
        <v>3</v>
      </c>
      <c r="K58" s="218" t="s">
        <v>32</v>
      </c>
      <c r="L58" s="29" t="s">
        <v>25</v>
      </c>
      <c r="M58" s="29" t="s">
        <v>34</v>
      </c>
      <c r="N58" s="85">
        <v>39524</v>
      </c>
      <c r="O58" s="85" t="s">
        <v>262</v>
      </c>
    </row>
    <row r="59" spans="1:15" ht="24.95" customHeight="1">
      <c r="A59" s="276">
        <v>42004</v>
      </c>
      <c r="B59" s="90" t="e">
        <f t="shared" si="14"/>
        <v>#REF!</v>
      </c>
      <c r="C59" s="82" t="e">
        <f>COUNTIFS(추진위승인,"&gt;"&amp;$A58,추진위승인,"&lt;="&amp;$A59,정비구역최초지정,"",사업유형,'5.통계(연도별지정)'!C$46)</f>
        <v>#REF!</v>
      </c>
      <c r="D59" s="82" t="e">
        <f>COUNTIFS(추진위승인,"&gt;"&amp;$A58,추진위승인,"&lt;="&amp;$A59,정비구역최초지정,"",사업유형,'5.통계(연도별지정)'!D$46)</f>
        <v>#REF!</v>
      </c>
      <c r="E59" s="82" t="e">
        <f>COUNTIFS(추진위승인,"&gt;"&amp;$A58,추진위승인,"&lt;="&amp;$A59,정비구역최초지정,"",사업유형,'5.통계(연도별지정)'!E$46)</f>
        <v>#REF!</v>
      </c>
      <c r="F59" s="82" t="e">
        <f>COUNTIFS(추진위승인,"&gt;"&amp;$A58,추진위승인,"&lt;="&amp;$A59,정비구역최초지정,"",사업유형,'5.통계(연도별지정)'!F$46)</f>
        <v>#REF!</v>
      </c>
      <c r="G59" s="82" t="e">
        <f>COUNTIFS(추진위승인,"&gt;"&amp;$A58,추진위승인,"&lt;="&amp;$A59,정비구역최초지정,"",사업유형,'5.통계(연도별지정)'!G$46)</f>
        <v>#REF!</v>
      </c>
      <c r="H59" s="84"/>
      <c r="J59" s="29">
        <v>7</v>
      </c>
      <c r="K59" s="360" t="s">
        <v>264</v>
      </c>
      <c r="L59" s="361" t="s">
        <v>265</v>
      </c>
      <c r="M59" s="361" t="s">
        <v>266</v>
      </c>
      <c r="N59" s="362">
        <v>37998</v>
      </c>
      <c r="O59" s="183" t="s">
        <v>318</v>
      </c>
    </row>
    <row r="60" spans="1:15" ht="24.95" customHeight="1">
      <c r="A60" s="276">
        <v>42369</v>
      </c>
      <c r="B60" s="90" t="e">
        <f t="shared" si="14"/>
        <v>#REF!</v>
      </c>
      <c r="C60" s="82" t="e">
        <f>COUNTIFS(추진위승인,"&gt;"&amp;$A59,추진위승인,"&lt;="&amp;$A60,정비구역최초지정,"",사업유형,'5.통계(연도별지정)'!C$46)</f>
        <v>#REF!</v>
      </c>
      <c r="D60" s="82" t="e">
        <f>COUNTIFS(추진위승인,"&gt;"&amp;$A59,추진위승인,"&lt;="&amp;$A60,정비구역최초지정,"",사업유형,'5.통계(연도별지정)'!D$46)</f>
        <v>#REF!</v>
      </c>
      <c r="E60" s="82" t="e">
        <f>COUNTIFS(추진위승인,"&gt;"&amp;$A59,추진위승인,"&lt;="&amp;$A60,정비구역최초지정,"",사업유형,'5.통계(연도별지정)'!E$46)</f>
        <v>#REF!</v>
      </c>
      <c r="F60" s="82" t="e">
        <f>COUNTIFS(추진위승인,"&gt;"&amp;$A59,추진위승인,"&lt;="&amp;$A60,정비구역최초지정,"",사업유형,'5.통계(연도별지정)'!F$46)</f>
        <v>#REF!</v>
      </c>
      <c r="G60" s="82" t="e">
        <f>COUNTIFS(추진위승인,"&gt;"&amp;$A59,추진위승인,"&lt;="&amp;$A60,정비구역최초지정,"",사업유형,'5.통계(연도별지정)'!G$46)</f>
        <v>#REF!</v>
      </c>
      <c r="H60" s="84"/>
      <c r="J60" s="1"/>
      <c r="K60" s="1"/>
      <c r="L60" s="1"/>
      <c r="M60" s="1"/>
      <c r="N60" s="1"/>
      <c r="O60" s="1"/>
    </row>
    <row r="61" spans="1:15" ht="24.95" customHeight="1">
      <c r="A61" s="276">
        <v>42735</v>
      </c>
      <c r="B61" s="90" t="e">
        <f t="shared" ref="B61" si="15">SUM(C61:G61)</f>
        <v>#REF!</v>
      </c>
      <c r="C61" s="82" t="e">
        <f>COUNTIFS(추진위승인,"&gt;"&amp;$A60,추진위승인,"&lt;="&amp;$A61,정비구역최초지정,"",사업유형,'5.통계(연도별지정)'!C$46)</f>
        <v>#REF!</v>
      </c>
      <c r="D61" s="82" t="e">
        <f>COUNTIFS(추진위승인,"&gt;"&amp;$A60,추진위승인,"&lt;="&amp;$A61,정비구역최초지정,"",사업유형,'5.통계(연도별지정)'!D$46)</f>
        <v>#REF!</v>
      </c>
      <c r="E61" s="82" t="e">
        <f>COUNTIFS(추진위승인,"&gt;"&amp;$A60,추진위승인,"&lt;="&amp;$A61,정비구역최초지정,"",사업유형,'5.통계(연도별지정)'!E$46)</f>
        <v>#REF!</v>
      </c>
      <c r="F61" s="82" t="e">
        <f>COUNTIFS(추진위승인,"&gt;"&amp;$A60,추진위승인,"&lt;="&amp;$A61,정비구역최초지정,"",사업유형,'5.통계(연도별지정)'!F$46)</f>
        <v>#REF!</v>
      </c>
      <c r="G61" s="82" t="e">
        <f>COUNTIFS(추진위승인,"&gt;"&amp;$A60,추진위승인,"&lt;="&amp;$A61,정비구역최초지정,"",사업유형,'5.통계(연도별지정)'!G$46)</f>
        <v>#REF!</v>
      </c>
      <c r="H61" s="84"/>
      <c r="J61" s="1"/>
      <c r="K61" s="1"/>
      <c r="L61" s="1"/>
      <c r="M61" s="1"/>
      <c r="N61" s="1"/>
      <c r="O61" s="1"/>
    </row>
    <row r="62" spans="1:15" s="1" customFormat="1" ht="24.95" customHeight="1">
      <c r="A62" s="276">
        <v>43100</v>
      </c>
      <c r="B62" s="90" t="e">
        <f t="shared" ref="B62" si="16">SUM(C62:G62)</f>
        <v>#REF!</v>
      </c>
      <c r="C62" s="82" t="e">
        <f>COUNTIFS(추진위승인,"&gt;"&amp;$A61,추진위승인,"&lt;="&amp;$A62,정비구역최초지정,"",사업유형,'5.통계(연도별지정)'!C$46)</f>
        <v>#REF!</v>
      </c>
      <c r="D62" s="82" t="e">
        <f>COUNTIFS(추진위승인,"&gt;"&amp;$A61,추진위승인,"&lt;="&amp;$A62,정비구역최초지정,"",사업유형,'5.통계(연도별지정)'!D$46)</f>
        <v>#REF!</v>
      </c>
      <c r="E62" s="82" t="e">
        <f>COUNTIFS(추진위승인,"&gt;"&amp;$A61,추진위승인,"&lt;="&amp;$A62,정비구역최초지정,"",사업유형,'5.통계(연도별지정)'!E$46)</f>
        <v>#REF!</v>
      </c>
      <c r="F62" s="82" t="e">
        <f>COUNTIFS(추진위승인,"&gt;"&amp;$A61,추진위승인,"&lt;="&amp;$A62,정비구역최초지정,"",사업유형,'5.통계(연도별지정)'!F$46)</f>
        <v>#REF!</v>
      </c>
      <c r="G62" s="82" t="e">
        <f>COUNTIFS(추진위승인,"&gt;"&amp;$A61,추진위승인,"&lt;="&amp;$A62,정비구역최초지정,"",사업유형,'5.통계(연도별지정)'!G$46)</f>
        <v>#REF!</v>
      </c>
      <c r="H62" s="84"/>
    </row>
    <row r="63" spans="1:15" ht="25.5" customHeight="1">
      <c r="A63" s="276">
        <v>43465</v>
      </c>
      <c r="B63" s="90" t="e">
        <f t="shared" ref="B63:B64" si="17">SUM(C63:G63)</f>
        <v>#REF!</v>
      </c>
      <c r="C63" s="82" t="e">
        <f>COUNTIFS(추진위승인,"&gt;"&amp;$A62,추진위승인,"&lt;="&amp;$A63,정비구역최초지정,"",사업유형,'5.통계(연도별지정)'!C$46)</f>
        <v>#REF!</v>
      </c>
      <c r="D63" s="82" t="e">
        <f>COUNTIFS(추진위승인,"&gt;"&amp;$A62,추진위승인,"&lt;="&amp;$A63,정비구역최초지정,"",사업유형,'5.통계(연도별지정)'!D$46)</f>
        <v>#REF!</v>
      </c>
      <c r="E63" s="82" t="e">
        <f>COUNTIFS(추진위승인,"&gt;"&amp;$A62,추진위승인,"&lt;="&amp;$A63,정비구역최초지정,"",사업유형,'5.통계(연도별지정)'!E$46)</f>
        <v>#REF!</v>
      </c>
      <c r="F63" s="82" t="e">
        <f>COUNTIFS(추진위승인,"&gt;"&amp;$A62,추진위승인,"&lt;="&amp;$A63,정비구역최초지정,"",사업유형,'5.통계(연도별지정)'!F$46)</f>
        <v>#REF!</v>
      </c>
      <c r="G63" s="82" t="e">
        <f>COUNTIFS(추진위승인,"&gt;"&amp;$A62,추진위승인,"&lt;="&amp;$A63,정비구역최초지정,"",사업유형,'5.통계(연도별지정)'!G$46)</f>
        <v>#REF!</v>
      </c>
      <c r="H63" s="84"/>
      <c r="J63" s="1"/>
      <c r="K63" s="1"/>
      <c r="L63" s="1"/>
      <c r="M63" s="1"/>
      <c r="N63" s="1"/>
      <c r="O63" s="1"/>
    </row>
    <row r="64" spans="1:15" ht="27.75" customHeight="1">
      <c r="A64" s="276">
        <v>43830</v>
      </c>
      <c r="B64" s="90" t="e">
        <f t="shared" si="17"/>
        <v>#REF!</v>
      </c>
      <c r="C64" s="82" t="e">
        <f>COUNTIFS(추진위승인,"&gt;"&amp;$A63,추진위승인,"&lt;="&amp;$A64,정비구역최초지정,"",사업유형,'5.통계(연도별지정)'!C$46)</f>
        <v>#REF!</v>
      </c>
      <c r="D64" s="82" t="e">
        <f>COUNTIFS(추진위승인,"&gt;"&amp;$A63,추진위승인,"&lt;="&amp;$A64,정비구역최초지정,"",사업유형,'5.통계(연도별지정)'!D$46)</f>
        <v>#REF!</v>
      </c>
      <c r="E64" s="82" t="e">
        <f>COUNTIFS(추진위승인,"&gt;"&amp;$A63,추진위승인,"&lt;="&amp;$A64,정비구역최초지정,"",사업유형,'5.통계(연도별지정)'!E$46)</f>
        <v>#REF!</v>
      </c>
      <c r="F64" s="82" t="e">
        <f>COUNTIFS(추진위승인,"&gt;"&amp;$A63,추진위승인,"&lt;="&amp;$A64,정비구역최초지정,"",사업유형,'5.통계(연도별지정)'!F$46)</f>
        <v>#REF!</v>
      </c>
      <c r="G64" s="82" t="e">
        <f>COUNTIFS(추진위승인,"&gt;"&amp;$A63,추진위승인,"&lt;="&amp;$A64,정비구역최초지정,"",사업유형,'5.통계(연도별지정)'!G$46)</f>
        <v>#REF!</v>
      </c>
      <c r="H64" s="84"/>
      <c r="J64" s="1"/>
      <c r="K64" s="1"/>
      <c r="L64" s="1"/>
      <c r="M64" s="1"/>
      <c r="N64" s="1"/>
      <c r="O64" s="1"/>
    </row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</sheetData>
  <mergeCells count="1">
    <mergeCell ref="A2:H2"/>
  </mergeCells>
  <phoneticPr fontId="2" type="noConversion"/>
  <dataValidations disablePrompts="1" count="1">
    <dataValidation type="list" allowBlank="1" showInputMessage="1" showErrorMessage="1" sqref="K48:K53 K57:K58">
      <formula1>"수원시,성남시,용인시,부천시,안산시,안양시,화성시,평택시,시흥시,광명시,군포시,오산시,이천시,안성시,의왕시,하남시,과천시,고양시,남양주시,의정부시,파주시,양주시,구리시,동두천시"</formula1>
    </dataValidation>
  </dataValidation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rowBreaks count="2" manualBreakCount="2">
    <brk id="23" max="7" man="1"/>
    <brk id="43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6.5"/>
  <cols>
    <col min="1" max="1" width="14.625" style="26" customWidth="1"/>
    <col min="2" max="2" width="22.875" customWidth="1"/>
    <col min="3" max="3" width="11.25" customWidth="1"/>
    <col min="4" max="4" width="16.5" style="1" customWidth="1"/>
    <col min="5" max="8" width="14.625" customWidth="1"/>
    <col min="9" max="9" width="4.875" customWidth="1"/>
  </cols>
  <sheetData>
    <row r="2" spans="1:9" ht="25.5">
      <c r="A2" s="539" t="s">
        <v>369</v>
      </c>
      <c r="B2" s="539"/>
      <c r="C2" s="539"/>
      <c r="D2" s="539"/>
      <c r="E2" s="539"/>
      <c r="F2" s="539"/>
      <c r="G2" s="539"/>
      <c r="H2" s="539"/>
      <c r="I2" s="539"/>
    </row>
    <row r="4" spans="1:9" s="185" customFormat="1" ht="20.100000000000001" customHeight="1">
      <c r="A4" s="562" t="s">
        <v>156</v>
      </c>
      <c r="B4" s="562" t="s">
        <v>151</v>
      </c>
      <c r="C4" s="562" t="s">
        <v>152</v>
      </c>
      <c r="D4" s="560" t="s">
        <v>158</v>
      </c>
      <c r="E4" s="562" t="s">
        <v>153</v>
      </c>
      <c r="F4" s="562" t="s">
        <v>154</v>
      </c>
      <c r="G4" s="562"/>
      <c r="H4" s="562"/>
    </row>
    <row r="5" spans="1:9" s="185" customFormat="1" ht="20.100000000000001" customHeight="1">
      <c r="A5" s="562"/>
      <c r="B5" s="562"/>
      <c r="C5" s="562"/>
      <c r="D5" s="561"/>
      <c r="E5" s="562"/>
      <c r="F5" s="86" t="s">
        <v>88</v>
      </c>
      <c r="G5" s="86" t="s">
        <v>155</v>
      </c>
      <c r="H5" s="86" t="s">
        <v>90</v>
      </c>
    </row>
    <row r="6" spans="1:9" s="185" customFormat="1" ht="20.100000000000001" customHeight="1">
      <c r="A6" s="261" t="s">
        <v>204</v>
      </c>
      <c r="B6" s="262" t="s">
        <v>206</v>
      </c>
      <c r="C6" s="260" t="e">
        <f>SUM(C8,C17,C26,C35,C44)</f>
        <v>#REF!</v>
      </c>
      <c r="D6" s="260" t="e">
        <f t="shared" ref="D6:H6" si="0">SUM(D8,D17,D26,D35,D44)</f>
        <v>#REF!</v>
      </c>
      <c r="E6" s="260" t="e">
        <f t="shared" si="0"/>
        <v>#REF!</v>
      </c>
      <c r="F6" s="260" t="e">
        <f t="shared" si="0"/>
        <v>#REF!</v>
      </c>
      <c r="G6" s="260" t="e">
        <f t="shared" si="0"/>
        <v>#REF!</v>
      </c>
      <c r="H6" s="260" t="e">
        <f t="shared" si="0"/>
        <v>#REF!</v>
      </c>
    </row>
    <row r="7" spans="1:9" s="266" customFormat="1" ht="20.100000000000001" customHeight="1">
      <c r="A7" s="263" t="s">
        <v>204</v>
      </c>
      <c r="B7" s="264" t="s">
        <v>205</v>
      </c>
      <c r="C7" s="265" t="e">
        <f>SUM(C10:C16,C19:C25,C28:C34,C46:C52)</f>
        <v>#REF!</v>
      </c>
      <c r="D7" s="265" t="e">
        <f t="shared" ref="D7:H7" si="1">SUM(D10:D16,D19:D25,D28:D34,D46:D52)</f>
        <v>#REF!</v>
      </c>
      <c r="E7" s="265" t="e">
        <f t="shared" si="1"/>
        <v>#REF!</v>
      </c>
      <c r="F7" s="265" t="e">
        <f t="shared" si="1"/>
        <v>#REF!</v>
      </c>
      <c r="G7" s="265" t="e">
        <f t="shared" si="1"/>
        <v>#REF!</v>
      </c>
      <c r="H7" s="265" t="e">
        <f t="shared" si="1"/>
        <v>#REF!</v>
      </c>
    </row>
    <row r="8" spans="1:9" s="182" customFormat="1" ht="20.100000000000001" customHeight="1">
      <c r="A8" s="267" t="s">
        <v>93</v>
      </c>
      <c r="B8" s="267" t="s">
        <v>88</v>
      </c>
      <c r="C8" s="268" t="e">
        <f>SUBTOTAL(9,C9:C16)</f>
        <v>#REF!</v>
      </c>
      <c r="D8" s="268" t="e">
        <f t="shared" ref="D8:H8" si="2">SUBTOTAL(9,D9:D16)</f>
        <v>#REF!</v>
      </c>
      <c r="E8" s="268" t="e">
        <f t="shared" si="2"/>
        <v>#REF!</v>
      </c>
      <c r="F8" s="268" t="e">
        <f t="shared" si="2"/>
        <v>#REF!</v>
      </c>
      <c r="G8" s="268" t="e">
        <f t="shared" si="2"/>
        <v>#REF!</v>
      </c>
      <c r="H8" s="268" t="e">
        <f t="shared" si="2"/>
        <v>#REF!</v>
      </c>
    </row>
    <row r="9" spans="1:9" s="182" customFormat="1" ht="20.100000000000001" customHeight="1">
      <c r="A9" s="225"/>
      <c r="B9" s="225" t="s">
        <v>201</v>
      </c>
      <c r="C9" s="226" t="e">
        <f>COUNTIFS(사업유형,'6.통계(단계별 세부현황)'!$A8,사업단계,$B9)</f>
        <v>#REF!</v>
      </c>
      <c r="D9" s="226" t="e">
        <f>SUMIFS(구역면적,사업유형,'6.통계(단계별 세부현황)'!$A8,사업단계,$B9)</f>
        <v>#REF!</v>
      </c>
      <c r="E9" s="226" t="e">
        <f>SUMIFS(기존주택계,사업유형,'6.통계(단계별 세부현황)'!$A8,사업단계,$B9)</f>
        <v>#REF!</v>
      </c>
      <c r="F9" s="226" t="e">
        <f>SUM(G9:H9)</f>
        <v>#REF!</v>
      </c>
      <c r="G9" s="226" t="e">
        <f>SUMIFS(신축분양계,사업유형,'6.통계(단계별 세부현황)'!$A8,사업단계,$B9)</f>
        <v>#REF!</v>
      </c>
      <c r="H9" s="226" t="e">
        <f>SUMIFS(신축임대계,사업유형,'6.통계(단계별 세부현황)'!$A8,사업단계,$B9)</f>
        <v>#REF!</v>
      </c>
    </row>
    <row r="10" spans="1:9" s="182" customFormat="1" ht="20.100000000000001" customHeight="1">
      <c r="A10" s="225"/>
      <c r="B10" s="225" t="s">
        <v>72</v>
      </c>
      <c r="C10" s="226" t="e">
        <f>COUNTIFS(사업유형,'6.통계(단계별 세부현황)'!$A8,사업단계,$B10)</f>
        <v>#REF!</v>
      </c>
      <c r="D10" s="226" t="e">
        <f>SUMIFS(구역면적,사업유형,'6.통계(단계별 세부현황)'!$A8,사업단계,$B10)</f>
        <v>#REF!</v>
      </c>
      <c r="E10" s="226" t="e">
        <f>SUMIFS(기존주택계,사업유형,'6.통계(단계별 세부현황)'!$A8,사업단계,$B10)</f>
        <v>#REF!</v>
      </c>
      <c r="F10" s="226" t="e">
        <f t="shared" ref="F10:F16" si="3">SUM(G10:H10)</f>
        <v>#REF!</v>
      </c>
      <c r="G10" s="226" t="e">
        <f>SUMIFS(신축분양계,사업유형,'6.통계(단계별 세부현황)'!$A8,사업단계,$B10)</f>
        <v>#REF!</v>
      </c>
      <c r="H10" s="226" t="e">
        <f>SUMIFS(신축임대계,사업유형,'6.통계(단계별 세부현황)'!$A8,사업단계,$B10)</f>
        <v>#REF!</v>
      </c>
    </row>
    <row r="11" spans="1:9" s="182" customFormat="1" ht="20.100000000000001" customHeight="1">
      <c r="A11" s="225"/>
      <c r="B11" s="225" t="s">
        <v>229</v>
      </c>
      <c r="C11" s="226" t="e">
        <f>COUNTIFS(사업유형,'6.통계(단계별 세부현황)'!$A8,사업단계,$B11)</f>
        <v>#REF!</v>
      </c>
      <c r="D11" s="226" t="e">
        <f>SUMIFS(구역면적,사업유형,'6.통계(단계별 세부현황)'!$A8,사업단계,$B11)</f>
        <v>#REF!</v>
      </c>
      <c r="E11" s="226" t="e">
        <f>SUMIFS(기존주택계,사업유형,'6.통계(단계별 세부현황)'!$A8,사업단계,$B11)</f>
        <v>#REF!</v>
      </c>
      <c r="F11" s="226" t="e">
        <f t="shared" si="3"/>
        <v>#REF!</v>
      </c>
      <c r="G11" s="226" t="e">
        <f>SUMIFS(신축분양계,사업유형,'6.통계(단계별 세부현황)'!$A8,사업단계,$B11)</f>
        <v>#REF!</v>
      </c>
      <c r="H11" s="226" t="e">
        <f>SUMIFS(신축임대계,사업유형,'6.통계(단계별 세부현황)'!$A8,사업단계,$B11)</f>
        <v>#REF!</v>
      </c>
    </row>
    <row r="12" spans="1:9" s="182" customFormat="1" ht="20.100000000000001" customHeight="1">
      <c r="A12" s="225"/>
      <c r="B12" s="225" t="s">
        <v>73</v>
      </c>
      <c r="C12" s="226" t="e">
        <f>COUNTIFS(사업유형,'6.통계(단계별 세부현황)'!$A8,사업단계,$B12)</f>
        <v>#REF!</v>
      </c>
      <c r="D12" s="226" t="e">
        <f>SUMIFS(구역면적,사업유형,'6.통계(단계별 세부현황)'!$A8,사업단계,$B12)</f>
        <v>#REF!</v>
      </c>
      <c r="E12" s="226" t="e">
        <f>SUMIFS(기존주택계,사업유형,'6.통계(단계별 세부현황)'!$A8,사업단계,$B12)</f>
        <v>#REF!</v>
      </c>
      <c r="F12" s="226" t="e">
        <f t="shared" si="3"/>
        <v>#REF!</v>
      </c>
      <c r="G12" s="226" t="e">
        <f>SUMIFS(신축분양계,사업유형,'6.통계(단계별 세부현황)'!$A8,사업단계,$B12)</f>
        <v>#REF!</v>
      </c>
      <c r="H12" s="226" t="e">
        <f>SUMIFS(신축임대계,사업유형,'6.통계(단계별 세부현황)'!$A8,사업단계,$B12)</f>
        <v>#REF!</v>
      </c>
    </row>
    <row r="13" spans="1:9" s="182" customFormat="1" ht="20.100000000000001" customHeight="1">
      <c r="A13" s="225"/>
      <c r="B13" s="225" t="s">
        <v>215</v>
      </c>
      <c r="C13" s="226" t="e">
        <f>COUNTIFS(사업유형,'6.통계(단계별 세부현황)'!$A8,사업단계,$B13)</f>
        <v>#REF!</v>
      </c>
      <c r="D13" s="226" t="e">
        <f>SUMIFS(구역면적,사업유형,'6.통계(단계별 세부현황)'!$A8,사업단계,$B13)</f>
        <v>#REF!</v>
      </c>
      <c r="E13" s="226" t="e">
        <f>SUMIFS(기존주택계,사업유형,'6.통계(단계별 세부현황)'!$A8,사업단계,$B13)</f>
        <v>#REF!</v>
      </c>
      <c r="F13" s="226" t="e">
        <f t="shared" si="3"/>
        <v>#REF!</v>
      </c>
      <c r="G13" s="226" t="e">
        <f>SUMIFS(신축분양계,사업유형,'6.통계(단계별 세부현황)'!$A8,사업단계,$B13)</f>
        <v>#REF!</v>
      </c>
      <c r="H13" s="226" t="e">
        <f>SUMIFS(신축임대계,사업유형,'6.통계(단계별 세부현황)'!$A8,사업단계,$B13)</f>
        <v>#REF!</v>
      </c>
    </row>
    <row r="14" spans="1:9" s="182" customFormat="1" ht="20.100000000000001" customHeight="1">
      <c r="A14" s="225"/>
      <c r="B14" s="225" t="s">
        <v>216</v>
      </c>
      <c r="C14" s="226" t="e">
        <f>COUNTIFS(사업유형,'6.통계(단계별 세부현황)'!$A8,사업단계,$B14)</f>
        <v>#REF!</v>
      </c>
      <c r="D14" s="226" t="e">
        <f>SUMIFS(구역면적,사업유형,'6.통계(단계별 세부현황)'!$A8,사업단계,$B14)</f>
        <v>#REF!</v>
      </c>
      <c r="E14" s="226" t="e">
        <f>SUMIFS(기존주택계,사업유형,'6.통계(단계별 세부현황)'!$A8,사업단계,$B14)</f>
        <v>#REF!</v>
      </c>
      <c r="F14" s="226" t="e">
        <f t="shared" si="3"/>
        <v>#REF!</v>
      </c>
      <c r="G14" s="226" t="e">
        <f>SUMIFS(신축분양계,사업유형,'6.통계(단계별 세부현황)'!$A8,사업단계,$B14)</f>
        <v>#REF!</v>
      </c>
      <c r="H14" s="226" t="e">
        <f>SUMIFS(신축임대계,사업유형,'6.통계(단계별 세부현황)'!$A8,사업단계,$B14)</f>
        <v>#REF!</v>
      </c>
    </row>
    <row r="15" spans="1:9" s="182" customFormat="1" ht="20.100000000000001" customHeight="1">
      <c r="A15" s="225"/>
      <c r="B15" s="225" t="s">
        <v>74</v>
      </c>
      <c r="C15" s="226" t="e">
        <f>COUNTIFS(사업유형,'6.통계(단계별 세부현황)'!$A8,사업단계,$B15)</f>
        <v>#REF!</v>
      </c>
      <c r="D15" s="226" t="e">
        <f>SUMIFS(구역면적,사업유형,'6.통계(단계별 세부현황)'!$A8,사업단계,$B15)</f>
        <v>#REF!</v>
      </c>
      <c r="E15" s="226" t="e">
        <f>SUMIFS(기존주택계,사업유형,'6.통계(단계별 세부현황)'!$A8,사업단계,$B15)</f>
        <v>#REF!</v>
      </c>
      <c r="F15" s="226" t="e">
        <f t="shared" si="3"/>
        <v>#REF!</v>
      </c>
      <c r="G15" s="226" t="e">
        <f>SUMIFS(신축분양계,사업유형,'6.통계(단계별 세부현황)'!$A8,사업단계,$B15)</f>
        <v>#REF!</v>
      </c>
      <c r="H15" s="226" t="e">
        <f>SUMIFS(신축임대계,사업유형,'6.통계(단계별 세부현황)'!$A8,사업단계,$B15)</f>
        <v>#REF!</v>
      </c>
    </row>
    <row r="16" spans="1:9" s="182" customFormat="1" ht="20.100000000000001" customHeight="1">
      <c r="A16" s="225"/>
      <c r="B16" s="225" t="s">
        <v>75</v>
      </c>
      <c r="C16" s="226" t="e">
        <f>COUNTIFS(사업유형,'6.통계(단계별 세부현황)'!$A8,사업단계,$B16)</f>
        <v>#REF!</v>
      </c>
      <c r="D16" s="226" t="e">
        <f>SUMIFS(구역면적,사업유형,'6.통계(단계별 세부현황)'!$A8,사업단계,$B16)</f>
        <v>#REF!</v>
      </c>
      <c r="E16" s="226" t="e">
        <f>SUMIFS(기존주택계,사업유형,'6.통계(단계별 세부현황)'!$A8,사업단계,$B16)</f>
        <v>#REF!</v>
      </c>
      <c r="F16" s="226" t="e">
        <f t="shared" si="3"/>
        <v>#REF!</v>
      </c>
      <c r="G16" s="226" t="e">
        <f>SUMIFS(신축분양계,사업유형,'6.통계(단계별 세부현황)'!$A8,사업단계,$B16)</f>
        <v>#REF!</v>
      </c>
      <c r="H16" s="226" t="e">
        <f>SUMIFS(신축임대계,사업유형,'6.통계(단계별 세부현황)'!$A8,사업단계,$B16)</f>
        <v>#REF!</v>
      </c>
    </row>
    <row r="17" spans="1:8" s="182" customFormat="1" ht="20.100000000000001" customHeight="1">
      <c r="A17" s="267" t="s">
        <v>92</v>
      </c>
      <c r="B17" s="267" t="s">
        <v>88</v>
      </c>
      <c r="C17" s="268" t="e">
        <f>SUBTOTAL(9,C18:C25)</f>
        <v>#REF!</v>
      </c>
      <c r="D17" s="268" t="e">
        <f t="shared" ref="D17" si="4">SUBTOTAL(9,D18:D25)</f>
        <v>#REF!</v>
      </c>
      <c r="E17" s="268" t="e">
        <f t="shared" ref="E17" si="5">SUBTOTAL(9,E18:E25)</f>
        <v>#REF!</v>
      </c>
      <c r="F17" s="268" t="e">
        <f t="shared" ref="F17" si="6">SUBTOTAL(9,F18:F25)</f>
        <v>#REF!</v>
      </c>
      <c r="G17" s="268" t="e">
        <f t="shared" ref="G17" si="7">SUBTOTAL(9,G18:G25)</f>
        <v>#REF!</v>
      </c>
      <c r="H17" s="268" t="e">
        <f t="shared" ref="H17" si="8">SUBTOTAL(9,H18:H25)</f>
        <v>#REF!</v>
      </c>
    </row>
    <row r="18" spans="1:8" s="182" customFormat="1" ht="20.100000000000001" customHeight="1">
      <c r="A18" s="225"/>
      <c r="B18" s="225" t="s">
        <v>201</v>
      </c>
      <c r="C18" s="226" t="e">
        <f>COUNTIFS(사업유형,'6.통계(단계별 세부현황)'!$A17,사업단계,$B18)</f>
        <v>#REF!</v>
      </c>
      <c r="D18" s="226" t="e">
        <f>SUMIFS(구역면적,사업유형,'6.통계(단계별 세부현황)'!$A17,사업단계,$B18)</f>
        <v>#REF!</v>
      </c>
      <c r="E18" s="226" t="e">
        <f>SUMIFS(기존주택계,사업유형,'6.통계(단계별 세부현황)'!$A17,사업단계,$B18)</f>
        <v>#REF!</v>
      </c>
      <c r="F18" s="226" t="e">
        <f>SUM(G18:H18)</f>
        <v>#REF!</v>
      </c>
      <c r="G18" s="226" t="e">
        <f>SUMIFS(신축분양계,사업유형,'6.통계(단계별 세부현황)'!$A17,사업단계,$B18)</f>
        <v>#REF!</v>
      </c>
      <c r="H18" s="226" t="e">
        <f>SUMIFS(신축임대계,사업유형,'6.통계(단계별 세부현황)'!$A17,사업단계,$B18)</f>
        <v>#REF!</v>
      </c>
    </row>
    <row r="19" spans="1:8" s="182" customFormat="1" ht="20.100000000000001" customHeight="1">
      <c r="A19" s="225"/>
      <c r="B19" s="225" t="s">
        <v>72</v>
      </c>
      <c r="C19" s="226" t="e">
        <f>COUNTIFS(사업유형,'6.통계(단계별 세부현황)'!$A17,사업단계,$B19)</f>
        <v>#REF!</v>
      </c>
      <c r="D19" s="226" t="e">
        <f>SUMIFS(구역면적,사업유형,'6.통계(단계별 세부현황)'!$A17,사업단계,$B19)</f>
        <v>#REF!</v>
      </c>
      <c r="E19" s="226" t="e">
        <f>SUMIFS(기존주택계,사업유형,'6.통계(단계별 세부현황)'!$A17,사업단계,$B19)</f>
        <v>#REF!</v>
      </c>
      <c r="F19" s="226" t="e">
        <f t="shared" ref="F19:F25" si="9">SUM(G19:H19)</f>
        <v>#REF!</v>
      </c>
      <c r="G19" s="226" t="e">
        <f>SUMIFS(신축분양계,사업유형,'6.통계(단계별 세부현황)'!$A17,사업단계,$B19)</f>
        <v>#REF!</v>
      </c>
      <c r="H19" s="226" t="e">
        <f>SUMIFS(신축임대계,사업유형,'6.통계(단계별 세부현황)'!$A17,사업단계,$B19)</f>
        <v>#REF!</v>
      </c>
    </row>
    <row r="20" spans="1:8" s="182" customFormat="1" ht="20.100000000000001" customHeight="1">
      <c r="A20" s="225"/>
      <c r="B20" s="225" t="s">
        <v>229</v>
      </c>
      <c r="C20" s="226" t="e">
        <f>COUNTIFS(사업유형,'6.통계(단계별 세부현황)'!$A17,사업단계,$B20)</f>
        <v>#REF!</v>
      </c>
      <c r="D20" s="226" t="e">
        <f>SUMIFS(구역면적,사업유형,'6.통계(단계별 세부현황)'!$A17,사업단계,$B20)</f>
        <v>#REF!</v>
      </c>
      <c r="E20" s="226" t="e">
        <f>SUMIFS(기존주택계,사업유형,'6.통계(단계별 세부현황)'!$A17,사업단계,$B20)</f>
        <v>#REF!</v>
      </c>
      <c r="F20" s="226" t="e">
        <f t="shared" si="9"/>
        <v>#REF!</v>
      </c>
      <c r="G20" s="226" t="e">
        <f>SUMIFS(신축분양계,사업유형,'6.통계(단계별 세부현황)'!$A17,사업단계,$B20)</f>
        <v>#REF!</v>
      </c>
      <c r="H20" s="226" t="e">
        <f>SUMIFS(신축임대계,사업유형,'6.통계(단계별 세부현황)'!$A17,사업단계,$B20)</f>
        <v>#REF!</v>
      </c>
    </row>
    <row r="21" spans="1:8" s="182" customFormat="1" ht="20.100000000000001" customHeight="1">
      <c r="A21" s="225"/>
      <c r="B21" s="225" t="s">
        <v>73</v>
      </c>
      <c r="C21" s="226" t="e">
        <f>COUNTIFS(사업유형,'6.통계(단계별 세부현황)'!$A17,사업단계,$B21)</f>
        <v>#REF!</v>
      </c>
      <c r="D21" s="226" t="e">
        <f>SUMIFS(구역면적,사업유형,'6.통계(단계별 세부현황)'!$A17,사업단계,$B21)</f>
        <v>#REF!</v>
      </c>
      <c r="E21" s="226" t="e">
        <f>SUMIFS(기존주택계,사업유형,'6.통계(단계별 세부현황)'!$A17,사업단계,$B21)</f>
        <v>#REF!</v>
      </c>
      <c r="F21" s="226" t="e">
        <f t="shared" si="9"/>
        <v>#REF!</v>
      </c>
      <c r="G21" s="226" t="e">
        <f>SUMIFS(신축분양계,사업유형,'6.통계(단계별 세부현황)'!$A17,사업단계,$B21)</f>
        <v>#REF!</v>
      </c>
      <c r="H21" s="226" t="e">
        <f>SUMIFS(신축임대계,사업유형,'6.통계(단계별 세부현황)'!$A17,사업단계,$B21)</f>
        <v>#REF!</v>
      </c>
    </row>
    <row r="22" spans="1:8" s="182" customFormat="1" ht="20.100000000000001" customHeight="1">
      <c r="A22" s="225"/>
      <c r="B22" s="225" t="s">
        <v>215</v>
      </c>
      <c r="C22" s="226" t="e">
        <f>COUNTIFS(사업유형,'6.통계(단계별 세부현황)'!$A17,사업단계,$B22)</f>
        <v>#REF!</v>
      </c>
      <c r="D22" s="226" t="e">
        <f>SUMIFS(구역면적,사업유형,'6.통계(단계별 세부현황)'!$A17,사업단계,$B22)</f>
        <v>#REF!</v>
      </c>
      <c r="E22" s="226" t="e">
        <f>SUMIFS(기존주택계,사업유형,'6.통계(단계별 세부현황)'!$A17,사업단계,$B22)</f>
        <v>#REF!</v>
      </c>
      <c r="F22" s="226" t="e">
        <f t="shared" si="9"/>
        <v>#REF!</v>
      </c>
      <c r="G22" s="226" t="e">
        <f>SUMIFS(신축분양계,사업유형,'6.통계(단계별 세부현황)'!$A17,사업단계,$B22)</f>
        <v>#REF!</v>
      </c>
      <c r="H22" s="226" t="e">
        <f>SUMIFS(신축임대계,사업유형,'6.통계(단계별 세부현황)'!$A17,사업단계,$B22)</f>
        <v>#REF!</v>
      </c>
    </row>
    <row r="23" spans="1:8" s="182" customFormat="1" ht="20.100000000000001" customHeight="1">
      <c r="A23" s="225"/>
      <c r="B23" s="225" t="s">
        <v>216</v>
      </c>
      <c r="C23" s="226" t="e">
        <f>COUNTIFS(사업유형,'6.통계(단계별 세부현황)'!$A17,사업단계,$B23)</f>
        <v>#REF!</v>
      </c>
      <c r="D23" s="226" t="e">
        <f>SUMIFS(구역면적,사업유형,'6.통계(단계별 세부현황)'!$A17,사업단계,$B23)</f>
        <v>#REF!</v>
      </c>
      <c r="E23" s="226" t="e">
        <f>SUMIFS(기존주택계,사업유형,'6.통계(단계별 세부현황)'!$A17,사업단계,$B23)</f>
        <v>#REF!</v>
      </c>
      <c r="F23" s="226" t="e">
        <f t="shared" si="9"/>
        <v>#REF!</v>
      </c>
      <c r="G23" s="226" t="e">
        <f>SUMIFS(신축분양계,사업유형,'6.통계(단계별 세부현황)'!$A17,사업단계,$B23)</f>
        <v>#REF!</v>
      </c>
      <c r="H23" s="226" t="e">
        <f>SUMIFS(신축임대계,사업유형,'6.통계(단계별 세부현황)'!$A17,사업단계,$B23)</f>
        <v>#REF!</v>
      </c>
    </row>
    <row r="24" spans="1:8" s="182" customFormat="1" ht="20.100000000000001" customHeight="1">
      <c r="A24" s="225"/>
      <c r="B24" s="225" t="s">
        <v>74</v>
      </c>
      <c r="C24" s="226" t="e">
        <f>COUNTIFS(사업유형,'6.통계(단계별 세부현황)'!$A17,사업단계,$B24)</f>
        <v>#REF!</v>
      </c>
      <c r="D24" s="226" t="e">
        <f>SUMIFS(구역면적,사업유형,'6.통계(단계별 세부현황)'!$A17,사업단계,$B24)</f>
        <v>#REF!</v>
      </c>
      <c r="E24" s="226" t="e">
        <f>SUMIFS(기존주택계,사업유형,'6.통계(단계별 세부현황)'!$A17,사업단계,$B24)</f>
        <v>#REF!</v>
      </c>
      <c r="F24" s="226" t="e">
        <f t="shared" si="9"/>
        <v>#REF!</v>
      </c>
      <c r="G24" s="226" t="e">
        <f>SUMIFS(신축분양계,사업유형,'6.통계(단계별 세부현황)'!$A17,사업단계,$B24)</f>
        <v>#REF!</v>
      </c>
      <c r="H24" s="226" t="e">
        <f>SUMIFS(신축임대계,사업유형,'6.통계(단계별 세부현황)'!$A17,사업단계,$B24)</f>
        <v>#REF!</v>
      </c>
    </row>
    <row r="25" spans="1:8" s="182" customFormat="1" ht="20.100000000000001" customHeight="1">
      <c r="A25" s="225"/>
      <c r="B25" s="225" t="s">
        <v>75</v>
      </c>
      <c r="C25" s="226" t="e">
        <f>COUNTIFS(사업유형,'6.통계(단계별 세부현황)'!$A17,사업단계,$B25)</f>
        <v>#REF!</v>
      </c>
      <c r="D25" s="226" t="e">
        <f>SUMIFS(구역면적,사업유형,'6.통계(단계별 세부현황)'!$A17,사업단계,$B25)</f>
        <v>#REF!</v>
      </c>
      <c r="E25" s="226" t="e">
        <f>SUMIFS(기존주택계,사업유형,'6.통계(단계별 세부현황)'!$A17,사업단계,$B25)</f>
        <v>#REF!</v>
      </c>
      <c r="F25" s="226" t="e">
        <f t="shared" si="9"/>
        <v>#REF!</v>
      </c>
      <c r="G25" s="226" t="e">
        <f>SUMIFS(신축분양계,사업유형,'6.통계(단계별 세부현황)'!$A17,사업단계,$B25)</f>
        <v>#REF!</v>
      </c>
      <c r="H25" s="226" t="e">
        <f>SUMIFS(신축임대계,사업유형,'6.통계(단계별 세부현황)'!$A17,사업단계,$B25)</f>
        <v>#REF!</v>
      </c>
    </row>
    <row r="26" spans="1:8" s="182" customFormat="1" ht="20.100000000000001" customHeight="1">
      <c r="A26" s="267" t="s">
        <v>222</v>
      </c>
      <c r="B26" s="267" t="s">
        <v>88</v>
      </c>
      <c r="C26" s="268" t="e">
        <f>SUBTOTAL(9,C27:C34)</f>
        <v>#REF!</v>
      </c>
      <c r="D26" s="268" t="e">
        <f t="shared" ref="D26" si="10">SUBTOTAL(9,D27:D34)</f>
        <v>#REF!</v>
      </c>
      <c r="E26" s="268" t="e">
        <f t="shared" ref="E26" si="11">SUBTOTAL(9,E27:E34)</f>
        <v>#REF!</v>
      </c>
      <c r="F26" s="268" t="e">
        <f t="shared" ref="F26" si="12">SUBTOTAL(9,F27:F34)</f>
        <v>#REF!</v>
      </c>
      <c r="G26" s="268" t="e">
        <f t="shared" ref="G26" si="13">SUBTOTAL(9,G27:G34)</f>
        <v>#REF!</v>
      </c>
      <c r="H26" s="268" t="e">
        <f t="shared" ref="H26" si="14">SUBTOTAL(9,H27:H34)</f>
        <v>#REF!</v>
      </c>
    </row>
    <row r="27" spans="1:8" s="182" customFormat="1" ht="20.100000000000001" customHeight="1">
      <c r="A27" s="225"/>
      <c r="B27" s="225" t="s">
        <v>201</v>
      </c>
      <c r="C27" s="226" t="e">
        <f>COUNTIFS(사업유형,'6.통계(단계별 세부현황)'!$A26,사업단계,$B27)</f>
        <v>#REF!</v>
      </c>
      <c r="D27" s="226" t="e">
        <f>SUMIFS(구역면적,사업유형,'6.통계(단계별 세부현황)'!$A26,사업단계,$B27)</f>
        <v>#REF!</v>
      </c>
      <c r="E27" s="226" t="e">
        <f>SUMIFS(기존주택계,사업유형,'6.통계(단계별 세부현황)'!$A26,사업단계,$B27)</f>
        <v>#REF!</v>
      </c>
      <c r="F27" s="226" t="e">
        <f>SUM(G27:H27)</f>
        <v>#REF!</v>
      </c>
      <c r="G27" s="226" t="e">
        <f>SUMIFS(신축분양계,사업유형,'6.통계(단계별 세부현황)'!$A26,사업단계,$B27)</f>
        <v>#REF!</v>
      </c>
      <c r="H27" s="226" t="e">
        <f>SUMIFS(신축임대계,사업유형,'6.통계(단계별 세부현황)'!$A26,사업단계,$B27)</f>
        <v>#REF!</v>
      </c>
    </row>
    <row r="28" spans="1:8" s="182" customFormat="1" ht="20.100000000000001" customHeight="1">
      <c r="A28" s="225"/>
      <c r="B28" s="225" t="s">
        <v>72</v>
      </c>
      <c r="C28" s="226" t="e">
        <f>COUNTIFS(사업유형,'6.통계(단계별 세부현황)'!$A26,사업단계,$B28)</f>
        <v>#REF!</v>
      </c>
      <c r="D28" s="226" t="e">
        <f>SUMIFS(구역면적,사업유형,'6.통계(단계별 세부현황)'!$A26,사업단계,$B28)</f>
        <v>#REF!</v>
      </c>
      <c r="E28" s="226" t="e">
        <f>SUMIFS(기존주택계,사업유형,'6.통계(단계별 세부현황)'!$A26,사업단계,$B28)</f>
        <v>#REF!</v>
      </c>
      <c r="F28" s="226" t="e">
        <f t="shared" ref="F28:F34" si="15">SUM(G28:H28)</f>
        <v>#REF!</v>
      </c>
      <c r="G28" s="226" t="e">
        <f>SUMIFS(신축분양계,사업유형,'6.통계(단계별 세부현황)'!$A26,사업단계,$B28)</f>
        <v>#REF!</v>
      </c>
      <c r="H28" s="226" t="e">
        <f>SUMIFS(신축임대계,사업유형,'6.통계(단계별 세부현황)'!$A26,사업단계,$B28)</f>
        <v>#REF!</v>
      </c>
    </row>
    <row r="29" spans="1:8" s="182" customFormat="1" ht="20.100000000000001" customHeight="1">
      <c r="A29" s="225"/>
      <c r="B29" s="225" t="s">
        <v>229</v>
      </c>
      <c r="C29" s="226" t="e">
        <f>COUNTIFS(사업유형,'6.통계(단계별 세부현황)'!$A26,사업단계,$B29)</f>
        <v>#REF!</v>
      </c>
      <c r="D29" s="226" t="e">
        <f>SUMIFS(구역면적,사업유형,'6.통계(단계별 세부현황)'!$A26,사업단계,$B29)</f>
        <v>#REF!</v>
      </c>
      <c r="E29" s="226" t="e">
        <f>SUMIFS(기존주택계,사업유형,'6.통계(단계별 세부현황)'!$A26,사업단계,$B29)</f>
        <v>#REF!</v>
      </c>
      <c r="F29" s="226" t="e">
        <f t="shared" si="15"/>
        <v>#REF!</v>
      </c>
      <c r="G29" s="226" t="e">
        <f>SUMIFS(신축분양계,사업유형,'6.통계(단계별 세부현황)'!$A26,사업단계,$B29)</f>
        <v>#REF!</v>
      </c>
      <c r="H29" s="226" t="e">
        <f>SUMIFS(신축임대계,사업유형,'6.통계(단계별 세부현황)'!$A26,사업단계,$B29)</f>
        <v>#REF!</v>
      </c>
    </row>
    <row r="30" spans="1:8" s="182" customFormat="1" ht="20.100000000000001" customHeight="1">
      <c r="A30" s="225"/>
      <c r="B30" s="225" t="s">
        <v>73</v>
      </c>
      <c r="C30" s="226" t="e">
        <f>COUNTIFS(사업유형,'6.통계(단계별 세부현황)'!$A26,사업단계,$B30)</f>
        <v>#REF!</v>
      </c>
      <c r="D30" s="226" t="e">
        <f>SUMIFS(구역면적,사업유형,'6.통계(단계별 세부현황)'!$A26,사업단계,$B30)</f>
        <v>#REF!</v>
      </c>
      <c r="E30" s="226" t="e">
        <f>SUMIFS(기존주택계,사업유형,'6.통계(단계별 세부현황)'!$A26,사업단계,$B30)</f>
        <v>#REF!</v>
      </c>
      <c r="F30" s="226" t="e">
        <f t="shared" si="15"/>
        <v>#REF!</v>
      </c>
      <c r="G30" s="226" t="e">
        <f>SUMIFS(신축분양계,사업유형,'6.통계(단계별 세부현황)'!$A26,사업단계,$B30)</f>
        <v>#REF!</v>
      </c>
      <c r="H30" s="226" t="e">
        <f>SUMIFS(신축임대계,사업유형,'6.통계(단계별 세부현황)'!$A26,사업단계,$B30)</f>
        <v>#REF!</v>
      </c>
    </row>
    <row r="31" spans="1:8" s="182" customFormat="1" ht="20.100000000000001" customHeight="1">
      <c r="A31" s="225"/>
      <c r="B31" s="225" t="s">
        <v>215</v>
      </c>
      <c r="C31" s="226" t="e">
        <f>COUNTIFS(사업유형,'6.통계(단계별 세부현황)'!$A26,사업단계,$B31)</f>
        <v>#REF!</v>
      </c>
      <c r="D31" s="226" t="e">
        <f>SUMIFS(구역면적,사업유형,'6.통계(단계별 세부현황)'!$A26,사업단계,$B31)</f>
        <v>#REF!</v>
      </c>
      <c r="E31" s="226" t="e">
        <f>SUMIFS(기존주택계,사업유형,'6.통계(단계별 세부현황)'!$A26,사업단계,$B31)</f>
        <v>#REF!</v>
      </c>
      <c r="F31" s="226" t="e">
        <f t="shared" si="15"/>
        <v>#REF!</v>
      </c>
      <c r="G31" s="226" t="e">
        <f>SUMIFS(신축분양계,사업유형,'6.통계(단계별 세부현황)'!$A26,사업단계,$B31)</f>
        <v>#REF!</v>
      </c>
      <c r="H31" s="226" t="e">
        <f>SUMIFS(신축임대계,사업유형,'6.통계(단계별 세부현황)'!$A26,사업단계,$B31)</f>
        <v>#REF!</v>
      </c>
    </row>
    <row r="32" spans="1:8" s="182" customFormat="1" ht="20.100000000000001" customHeight="1">
      <c r="A32" s="225"/>
      <c r="B32" s="225" t="s">
        <v>216</v>
      </c>
      <c r="C32" s="226" t="e">
        <f>COUNTIFS(사업유형,'6.통계(단계별 세부현황)'!$A26,사업단계,$B32)</f>
        <v>#REF!</v>
      </c>
      <c r="D32" s="226" t="e">
        <f>SUMIFS(구역면적,사업유형,'6.통계(단계별 세부현황)'!$A26,사업단계,$B32)</f>
        <v>#REF!</v>
      </c>
      <c r="E32" s="226" t="e">
        <f>SUMIFS(기존주택계,사업유형,'6.통계(단계별 세부현황)'!$A26,사업단계,$B32)</f>
        <v>#REF!</v>
      </c>
      <c r="F32" s="226" t="e">
        <f t="shared" si="15"/>
        <v>#REF!</v>
      </c>
      <c r="G32" s="226" t="e">
        <f>SUMIFS(신축분양계,사업유형,'6.통계(단계별 세부현황)'!$A26,사업단계,$B32)</f>
        <v>#REF!</v>
      </c>
      <c r="H32" s="226" t="e">
        <f>SUMIFS(신축임대계,사업유형,'6.통계(단계별 세부현황)'!$A26,사업단계,$B32)</f>
        <v>#REF!</v>
      </c>
    </row>
    <row r="33" spans="1:8" s="182" customFormat="1" ht="20.100000000000001" customHeight="1">
      <c r="A33" s="225"/>
      <c r="B33" s="225" t="s">
        <v>74</v>
      </c>
      <c r="C33" s="226" t="e">
        <f>COUNTIFS(사업유형,'6.통계(단계별 세부현황)'!$A26,사업단계,$B33)</f>
        <v>#REF!</v>
      </c>
      <c r="D33" s="226" t="e">
        <f>SUMIFS(구역면적,사업유형,'6.통계(단계별 세부현황)'!$A26,사업단계,$B33)</f>
        <v>#REF!</v>
      </c>
      <c r="E33" s="226" t="e">
        <f>SUMIFS(기존주택계,사업유형,'6.통계(단계별 세부현황)'!$A26,사업단계,$B33)</f>
        <v>#REF!</v>
      </c>
      <c r="F33" s="226" t="e">
        <f t="shared" si="15"/>
        <v>#REF!</v>
      </c>
      <c r="G33" s="226" t="e">
        <f>SUMIFS(신축분양계,사업유형,'6.통계(단계별 세부현황)'!$A26,사업단계,$B33)</f>
        <v>#REF!</v>
      </c>
      <c r="H33" s="226" t="e">
        <f>SUMIFS(신축임대계,사업유형,'6.통계(단계별 세부현황)'!$A26,사업단계,$B33)</f>
        <v>#REF!</v>
      </c>
    </row>
    <row r="34" spans="1:8" s="182" customFormat="1" ht="20.100000000000001" customHeight="1">
      <c r="A34" s="225"/>
      <c r="B34" s="225" t="s">
        <v>75</v>
      </c>
      <c r="C34" s="226" t="e">
        <f>COUNTIFS(사업유형,'6.통계(단계별 세부현황)'!$A26,사업단계,$B34)</f>
        <v>#REF!</v>
      </c>
      <c r="D34" s="226" t="e">
        <f>SUMIFS(구역면적,사업유형,'6.통계(단계별 세부현황)'!$A26,사업단계,$B34)</f>
        <v>#REF!</v>
      </c>
      <c r="E34" s="226" t="e">
        <f>SUMIFS(기존주택계,사업유형,'6.통계(단계별 세부현황)'!$A26,사업단계,$B34)</f>
        <v>#REF!</v>
      </c>
      <c r="F34" s="226" t="e">
        <f t="shared" si="15"/>
        <v>#REF!</v>
      </c>
      <c r="G34" s="226" t="e">
        <f>SUMIFS(신축분양계,사업유형,'6.통계(단계별 세부현황)'!$A26,사업단계,$B34)</f>
        <v>#REF!</v>
      </c>
      <c r="H34" s="226" t="e">
        <f>SUMIFS(신축임대계,사업유형,'6.통계(단계별 세부현황)'!$A26,사업단계,$B34)</f>
        <v>#REF!</v>
      </c>
    </row>
    <row r="35" spans="1:8" s="182" customFormat="1" ht="20.100000000000001" customHeight="1">
      <c r="A35" s="267" t="s">
        <v>94</v>
      </c>
      <c r="B35" s="267" t="s">
        <v>88</v>
      </c>
      <c r="C35" s="268" t="e">
        <f>SUBTOTAL(9,C36:C43)</f>
        <v>#REF!</v>
      </c>
      <c r="D35" s="268" t="e">
        <f t="shared" ref="D35" si="16">SUBTOTAL(9,D36:D43)</f>
        <v>#REF!</v>
      </c>
      <c r="E35" s="268" t="e">
        <f t="shared" ref="E35" si="17">SUBTOTAL(9,E36:E43)</f>
        <v>#REF!</v>
      </c>
      <c r="F35" s="268" t="e">
        <f t="shared" ref="F35" si="18">SUBTOTAL(9,F36:F43)</f>
        <v>#REF!</v>
      </c>
      <c r="G35" s="268" t="e">
        <f t="shared" ref="G35" si="19">SUBTOTAL(9,G36:G43)</f>
        <v>#REF!</v>
      </c>
      <c r="H35" s="268" t="e">
        <f t="shared" ref="H35" si="20">SUBTOTAL(9,H36:H43)</f>
        <v>#REF!</v>
      </c>
    </row>
    <row r="36" spans="1:8" s="182" customFormat="1" ht="20.100000000000001" customHeight="1">
      <c r="A36" s="225"/>
      <c r="B36" s="225" t="s">
        <v>201</v>
      </c>
      <c r="C36" s="226" t="e">
        <f>COUNTIFS(사업유형,'6.통계(단계별 세부현황)'!$A35,사업단계,$B36)</f>
        <v>#REF!</v>
      </c>
      <c r="D36" s="226" t="e">
        <f>SUMIFS(구역면적,사업유형,'6.통계(단계별 세부현황)'!$A35,사업단계,$B36)</f>
        <v>#REF!</v>
      </c>
      <c r="E36" s="226" t="e">
        <f>SUMIFS(기존주택계,사업유형,'6.통계(단계별 세부현황)'!$A35,사업단계,$B36)</f>
        <v>#REF!</v>
      </c>
      <c r="F36" s="226" t="e">
        <f>SUM(G36:H36)</f>
        <v>#REF!</v>
      </c>
      <c r="G36" s="226" t="e">
        <f>SUMIFS(신축분양계,사업유형,'6.통계(단계별 세부현황)'!$A35,사업단계,$B36)</f>
        <v>#REF!</v>
      </c>
      <c r="H36" s="226" t="e">
        <f>SUMIFS(신축임대계,사업유형,'6.통계(단계별 세부현황)'!$A35,사업단계,$B36)</f>
        <v>#REF!</v>
      </c>
    </row>
    <row r="37" spans="1:8" s="182" customFormat="1" ht="20.100000000000001" customHeight="1">
      <c r="A37" s="225"/>
      <c r="B37" s="225" t="s">
        <v>72</v>
      </c>
      <c r="C37" s="226" t="e">
        <f>COUNTIFS(사업유형,'6.통계(단계별 세부현황)'!$A35,사업단계,$B37)</f>
        <v>#REF!</v>
      </c>
      <c r="D37" s="226" t="e">
        <f>SUMIFS(구역면적,사업유형,'6.통계(단계별 세부현황)'!$A35,사업단계,$B37)</f>
        <v>#REF!</v>
      </c>
      <c r="E37" s="226" t="e">
        <f>SUMIFS(기존주택계,사업유형,'6.통계(단계별 세부현황)'!$A35,사업단계,$B37)</f>
        <v>#REF!</v>
      </c>
      <c r="F37" s="226" t="e">
        <f t="shared" ref="F37:F43" si="21">SUM(G37:H37)</f>
        <v>#REF!</v>
      </c>
      <c r="G37" s="226" t="e">
        <f>SUMIFS(신축분양계,사업유형,'6.통계(단계별 세부현황)'!$A35,사업단계,$B37)</f>
        <v>#REF!</v>
      </c>
      <c r="H37" s="226" t="e">
        <f>SUMIFS(신축임대계,사업유형,'6.통계(단계별 세부현황)'!$A35,사업단계,$B37)</f>
        <v>#REF!</v>
      </c>
    </row>
    <row r="38" spans="1:8" s="182" customFormat="1" ht="20.100000000000001" customHeight="1">
      <c r="A38" s="225"/>
      <c r="B38" s="225" t="s">
        <v>229</v>
      </c>
      <c r="C38" s="226" t="e">
        <f>COUNTIFS(사업유형,'6.통계(단계별 세부현황)'!$A35,사업단계,$B38)</f>
        <v>#REF!</v>
      </c>
      <c r="D38" s="226" t="e">
        <f>SUMIFS(구역면적,사업유형,'6.통계(단계별 세부현황)'!$A35,사업단계,$B38)</f>
        <v>#REF!</v>
      </c>
      <c r="E38" s="226" t="e">
        <f>SUMIFS(기존주택계,사업유형,'6.통계(단계별 세부현황)'!$A35,사업단계,$B38)</f>
        <v>#REF!</v>
      </c>
      <c r="F38" s="226" t="e">
        <f t="shared" si="21"/>
        <v>#REF!</v>
      </c>
      <c r="G38" s="226" t="e">
        <f>SUMIFS(신축분양계,사업유형,'6.통계(단계별 세부현황)'!$A35,사업단계,$B38)</f>
        <v>#REF!</v>
      </c>
      <c r="H38" s="226" t="e">
        <f>SUMIFS(신축임대계,사업유형,'6.통계(단계별 세부현황)'!$A35,사업단계,$B38)</f>
        <v>#REF!</v>
      </c>
    </row>
    <row r="39" spans="1:8" s="182" customFormat="1" ht="20.100000000000001" customHeight="1">
      <c r="A39" s="225"/>
      <c r="B39" s="225" t="s">
        <v>73</v>
      </c>
      <c r="C39" s="226" t="e">
        <f>COUNTIFS(사업유형,'6.통계(단계별 세부현황)'!$A35,사업단계,$B39)</f>
        <v>#REF!</v>
      </c>
      <c r="D39" s="226" t="e">
        <f>SUMIFS(구역면적,사업유형,'6.통계(단계별 세부현황)'!$A35,사업단계,$B39)</f>
        <v>#REF!</v>
      </c>
      <c r="E39" s="226" t="e">
        <f>SUMIFS(기존주택계,사업유형,'6.통계(단계별 세부현황)'!$A35,사업단계,$B39)</f>
        <v>#REF!</v>
      </c>
      <c r="F39" s="226" t="e">
        <f t="shared" si="21"/>
        <v>#REF!</v>
      </c>
      <c r="G39" s="226" t="e">
        <f>SUMIFS(신축분양계,사업유형,'6.통계(단계별 세부현황)'!$A35,사업단계,$B39)</f>
        <v>#REF!</v>
      </c>
      <c r="H39" s="226" t="e">
        <f>SUMIFS(신축임대계,사업유형,'6.통계(단계별 세부현황)'!$A35,사업단계,$B39)</f>
        <v>#REF!</v>
      </c>
    </row>
    <row r="40" spans="1:8" s="182" customFormat="1" ht="20.100000000000001" customHeight="1">
      <c r="A40" s="225"/>
      <c r="B40" s="225" t="s">
        <v>215</v>
      </c>
      <c r="C40" s="226" t="e">
        <f>COUNTIFS(사업유형,'6.통계(단계별 세부현황)'!$A35,사업단계,$B40)</f>
        <v>#REF!</v>
      </c>
      <c r="D40" s="226" t="e">
        <f>SUMIFS(구역면적,사업유형,'6.통계(단계별 세부현황)'!$A35,사업단계,$B40)</f>
        <v>#REF!</v>
      </c>
      <c r="E40" s="226" t="e">
        <f>SUMIFS(기존주택계,사업유형,'6.통계(단계별 세부현황)'!$A35,사업단계,$B40)</f>
        <v>#REF!</v>
      </c>
      <c r="F40" s="226" t="e">
        <f t="shared" si="21"/>
        <v>#REF!</v>
      </c>
      <c r="G40" s="226" t="e">
        <f>SUMIFS(신축분양계,사업유형,'6.통계(단계별 세부현황)'!$A35,사업단계,$B40)</f>
        <v>#REF!</v>
      </c>
      <c r="H40" s="226" t="e">
        <f>SUMIFS(신축임대계,사업유형,'6.통계(단계별 세부현황)'!$A35,사업단계,$B40)</f>
        <v>#REF!</v>
      </c>
    </row>
    <row r="41" spans="1:8" s="182" customFormat="1" ht="20.100000000000001" customHeight="1">
      <c r="A41" s="225"/>
      <c r="B41" s="225" t="s">
        <v>216</v>
      </c>
      <c r="C41" s="226" t="e">
        <f>COUNTIFS(사업유형,'6.통계(단계별 세부현황)'!$A35,사업단계,$B41)</f>
        <v>#REF!</v>
      </c>
      <c r="D41" s="226" t="e">
        <f>SUMIFS(구역면적,사업유형,'6.통계(단계별 세부현황)'!$A35,사업단계,$B41)</f>
        <v>#REF!</v>
      </c>
      <c r="E41" s="226" t="e">
        <f>SUMIFS(기존주택계,사업유형,'6.통계(단계별 세부현황)'!$A35,사업단계,$B41)</f>
        <v>#REF!</v>
      </c>
      <c r="F41" s="226" t="e">
        <f t="shared" si="21"/>
        <v>#REF!</v>
      </c>
      <c r="G41" s="226" t="e">
        <f>SUMIFS(신축분양계,사업유형,'6.통계(단계별 세부현황)'!$A35,사업단계,$B41)</f>
        <v>#REF!</v>
      </c>
      <c r="H41" s="226" t="e">
        <f>SUMIFS(신축임대계,사업유형,'6.통계(단계별 세부현황)'!$A35,사업단계,$B41)</f>
        <v>#REF!</v>
      </c>
    </row>
    <row r="42" spans="1:8" s="182" customFormat="1" ht="20.100000000000001" customHeight="1">
      <c r="A42" s="225"/>
      <c r="B42" s="225" t="s">
        <v>74</v>
      </c>
      <c r="C42" s="226" t="e">
        <f>COUNTIFS(사업유형,'6.통계(단계별 세부현황)'!$A35,사업단계,$B42)</f>
        <v>#REF!</v>
      </c>
      <c r="D42" s="226" t="e">
        <f>SUMIFS(구역면적,사업유형,'6.통계(단계별 세부현황)'!$A35,사업단계,$B42)</f>
        <v>#REF!</v>
      </c>
      <c r="E42" s="226" t="e">
        <f>SUMIFS(기존주택계,사업유형,'6.통계(단계별 세부현황)'!$A35,사업단계,$B42)</f>
        <v>#REF!</v>
      </c>
      <c r="F42" s="226" t="e">
        <f t="shared" si="21"/>
        <v>#REF!</v>
      </c>
      <c r="G42" s="226" t="e">
        <f>SUMIFS(신축분양계,사업유형,'6.통계(단계별 세부현황)'!$A35,사업단계,$B42)</f>
        <v>#REF!</v>
      </c>
      <c r="H42" s="226" t="e">
        <f>SUMIFS(신축임대계,사업유형,'6.통계(단계별 세부현황)'!$A35,사업단계,$B42)</f>
        <v>#REF!</v>
      </c>
    </row>
    <row r="43" spans="1:8" s="182" customFormat="1" ht="20.100000000000001" customHeight="1">
      <c r="A43" s="225"/>
      <c r="B43" s="225" t="s">
        <v>75</v>
      </c>
      <c r="C43" s="226" t="e">
        <f>COUNTIFS(사업유형,'6.통계(단계별 세부현황)'!$A35,사업단계,$B43)</f>
        <v>#REF!</v>
      </c>
      <c r="D43" s="226" t="e">
        <f>SUMIFS(구역면적,사업유형,'6.통계(단계별 세부현황)'!$A35,사업단계,$B43)</f>
        <v>#REF!</v>
      </c>
      <c r="E43" s="226" t="e">
        <f>SUMIFS(기존주택계,사업유형,'6.통계(단계별 세부현황)'!$A35,사업단계,$B43)</f>
        <v>#REF!</v>
      </c>
      <c r="F43" s="226" t="e">
        <f t="shared" si="21"/>
        <v>#REF!</v>
      </c>
      <c r="G43" s="226" t="e">
        <f>SUMIFS(신축분양계,사업유형,'6.통계(단계별 세부현황)'!$A35,사업단계,$B43)</f>
        <v>#REF!</v>
      </c>
      <c r="H43" s="226" t="e">
        <f>SUMIFS(신축임대계,사업유형,'6.통계(단계별 세부현황)'!$A35,사업단계,$B43)</f>
        <v>#REF!</v>
      </c>
    </row>
    <row r="44" spans="1:8" s="182" customFormat="1" ht="20.100000000000001" customHeight="1">
      <c r="A44" s="267" t="s">
        <v>200</v>
      </c>
      <c r="B44" s="267" t="s">
        <v>88</v>
      </c>
      <c r="C44" s="268" t="e">
        <f>SUBTOTAL(9,C45:C52)</f>
        <v>#REF!</v>
      </c>
      <c r="D44" s="268" t="e">
        <f t="shared" ref="D44" si="22">SUBTOTAL(9,D45:D52)</f>
        <v>#REF!</v>
      </c>
      <c r="E44" s="268" t="e">
        <f t="shared" ref="E44" si="23">SUBTOTAL(9,E45:E52)</f>
        <v>#REF!</v>
      </c>
      <c r="F44" s="268" t="e">
        <f t="shared" ref="F44" si="24">SUBTOTAL(9,F45:F52)</f>
        <v>#REF!</v>
      </c>
      <c r="G44" s="268" t="e">
        <f t="shared" ref="G44" si="25">SUBTOTAL(9,G45:G52)</f>
        <v>#REF!</v>
      </c>
      <c r="H44" s="268" t="e">
        <f t="shared" ref="H44" si="26">SUBTOTAL(9,H45:H52)</f>
        <v>#REF!</v>
      </c>
    </row>
    <row r="45" spans="1:8" s="182" customFormat="1" ht="20.100000000000001" customHeight="1">
      <c r="A45" s="225"/>
      <c r="B45" s="225" t="s">
        <v>201</v>
      </c>
      <c r="C45" s="226" t="e">
        <f>COUNTIFS(사업유형,'6.통계(단계별 세부현황)'!$A44,사업단계,$B45)</f>
        <v>#REF!</v>
      </c>
      <c r="D45" s="226" t="e">
        <f>SUMIFS(구역면적,사업유형,'6.통계(단계별 세부현황)'!$A44,사업단계,$B45)</f>
        <v>#REF!</v>
      </c>
      <c r="E45" s="226" t="e">
        <f>SUMIFS(기존주택계,사업유형,'6.통계(단계별 세부현황)'!$A44,사업단계,$B45)</f>
        <v>#REF!</v>
      </c>
      <c r="F45" s="226" t="e">
        <f>SUM(G45:H45)</f>
        <v>#REF!</v>
      </c>
      <c r="G45" s="226" t="e">
        <f>SUMIFS(신축분양계,사업유형,'6.통계(단계별 세부현황)'!$A44,사업단계,$B45)</f>
        <v>#REF!</v>
      </c>
      <c r="H45" s="226" t="e">
        <f>SUMIFS(신축임대계,사업유형,'6.통계(단계별 세부현황)'!$A44,사업단계,$B45)</f>
        <v>#REF!</v>
      </c>
    </row>
    <row r="46" spans="1:8" s="182" customFormat="1" ht="20.100000000000001" customHeight="1">
      <c r="A46" s="225"/>
      <c r="B46" s="225" t="s">
        <v>72</v>
      </c>
      <c r="C46" s="226" t="e">
        <f>COUNTIFS(사업유형,'6.통계(단계별 세부현황)'!$A44,사업단계,$B46)</f>
        <v>#REF!</v>
      </c>
      <c r="D46" s="226" t="e">
        <f>SUMIFS(구역면적,사업유형,'6.통계(단계별 세부현황)'!$A44,사업단계,$B46)</f>
        <v>#REF!</v>
      </c>
      <c r="E46" s="226" t="e">
        <f>SUMIFS(기존주택계,사업유형,'6.통계(단계별 세부현황)'!$A44,사업단계,$B46)</f>
        <v>#REF!</v>
      </c>
      <c r="F46" s="226" t="e">
        <f t="shared" ref="F46:F52" si="27">SUM(G46:H46)</f>
        <v>#REF!</v>
      </c>
      <c r="G46" s="226" t="e">
        <f>SUMIFS(신축분양계,사업유형,'6.통계(단계별 세부현황)'!$A44,사업단계,$B46)</f>
        <v>#REF!</v>
      </c>
      <c r="H46" s="226" t="e">
        <f>SUMIFS(신축임대계,사업유형,'6.통계(단계별 세부현황)'!$A44,사업단계,$B46)</f>
        <v>#REF!</v>
      </c>
    </row>
    <row r="47" spans="1:8" s="182" customFormat="1" ht="20.100000000000001" customHeight="1">
      <c r="A47" s="225"/>
      <c r="B47" s="225" t="s">
        <v>229</v>
      </c>
      <c r="C47" s="226" t="e">
        <f>COUNTIFS(사업유형,'6.통계(단계별 세부현황)'!$A44,사업단계,$B47)</f>
        <v>#REF!</v>
      </c>
      <c r="D47" s="226" t="e">
        <f>SUMIFS(구역면적,사업유형,'6.통계(단계별 세부현황)'!$A44,사업단계,$B47)</f>
        <v>#REF!</v>
      </c>
      <c r="E47" s="226" t="e">
        <f>SUMIFS(기존주택계,사업유형,'6.통계(단계별 세부현황)'!$A44,사업단계,$B47)</f>
        <v>#REF!</v>
      </c>
      <c r="F47" s="226" t="e">
        <f t="shared" si="27"/>
        <v>#REF!</v>
      </c>
      <c r="G47" s="226" t="e">
        <f>SUMIFS(신축분양계,사업유형,'6.통계(단계별 세부현황)'!$A44,사업단계,$B47)</f>
        <v>#REF!</v>
      </c>
      <c r="H47" s="226" t="e">
        <f>SUMIFS(신축임대계,사업유형,'6.통계(단계별 세부현황)'!$A44,사업단계,$B47)</f>
        <v>#REF!</v>
      </c>
    </row>
    <row r="48" spans="1:8" s="182" customFormat="1" ht="20.100000000000001" customHeight="1">
      <c r="A48" s="225"/>
      <c r="B48" s="225" t="s">
        <v>73</v>
      </c>
      <c r="C48" s="226" t="e">
        <f>COUNTIFS(사업유형,'6.통계(단계별 세부현황)'!$A44,사업단계,$B48)</f>
        <v>#REF!</v>
      </c>
      <c r="D48" s="226" t="e">
        <f>SUMIFS(구역면적,사업유형,'6.통계(단계별 세부현황)'!$A44,사업단계,$B48)</f>
        <v>#REF!</v>
      </c>
      <c r="E48" s="226" t="e">
        <f>SUMIFS(기존주택계,사업유형,'6.통계(단계별 세부현황)'!$A44,사업단계,$B48)</f>
        <v>#REF!</v>
      </c>
      <c r="F48" s="226" t="e">
        <f t="shared" si="27"/>
        <v>#REF!</v>
      </c>
      <c r="G48" s="226" t="e">
        <f>SUMIFS(신축분양계,사업유형,'6.통계(단계별 세부현황)'!$A44,사업단계,$B48)</f>
        <v>#REF!</v>
      </c>
      <c r="H48" s="226" t="e">
        <f>SUMIFS(신축임대계,사업유형,'6.통계(단계별 세부현황)'!$A44,사업단계,$B48)</f>
        <v>#REF!</v>
      </c>
    </row>
    <row r="49" spans="1:8" s="182" customFormat="1" ht="20.100000000000001" customHeight="1">
      <c r="A49" s="225"/>
      <c r="B49" s="225" t="s">
        <v>215</v>
      </c>
      <c r="C49" s="226" t="e">
        <f>COUNTIFS(사업유형,'6.통계(단계별 세부현황)'!$A44,사업단계,$B49)</f>
        <v>#REF!</v>
      </c>
      <c r="D49" s="226" t="e">
        <f>SUMIFS(구역면적,사업유형,'6.통계(단계별 세부현황)'!$A44,사업단계,$B49)</f>
        <v>#REF!</v>
      </c>
      <c r="E49" s="226" t="e">
        <f>SUMIFS(기존주택계,사업유형,'6.통계(단계별 세부현황)'!$A44,사업단계,$B49)</f>
        <v>#REF!</v>
      </c>
      <c r="F49" s="226" t="e">
        <f t="shared" si="27"/>
        <v>#REF!</v>
      </c>
      <c r="G49" s="226" t="e">
        <f>SUMIFS(신축분양계,사업유형,'6.통계(단계별 세부현황)'!$A44,사업단계,$B49)</f>
        <v>#REF!</v>
      </c>
      <c r="H49" s="226" t="e">
        <f>SUMIFS(신축임대계,사업유형,'6.통계(단계별 세부현황)'!$A44,사업단계,$B49)</f>
        <v>#REF!</v>
      </c>
    </row>
    <row r="50" spans="1:8" s="182" customFormat="1" ht="20.100000000000001" customHeight="1">
      <c r="A50" s="225"/>
      <c r="B50" s="225" t="s">
        <v>216</v>
      </c>
      <c r="C50" s="226" t="e">
        <f>COUNTIFS(사업유형,'6.통계(단계별 세부현황)'!$A44,사업단계,$B50)</f>
        <v>#REF!</v>
      </c>
      <c r="D50" s="226" t="e">
        <f>SUMIFS(구역면적,사업유형,'6.통계(단계별 세부현황)'!$A44,사업단계,$B50)</f>
        <v>#REF!</v>
      </c>
      <c r="E50" s="226" t="e">
        <f>SUMIFS(기존주택계,사업유형,'6.통계(단계별 세부현황)'!$A44,사업단계,$B50)</f>
        <v>#REF!</v>
      </c>
      <c r="F50" s="226" t="e">
        <f t="shared" si="27"/>
        <v>#REF!</v>
      </c>
      <c r="G50" s="226" t="e">
        <f>SUMIFS(신축분양계,사업유형,'6.통계(단계별 세부현황)'!$A44,사업단계,$B50)</f>
        <v>#REF!</v>
      </c>
      <c r="H50" s="226" t="e">
        <f>SUMIFS(신축임대계,사업유형,'6.통계(단계별 세부현황)'!$A44,사업단계,$B50)</f>
        <v>#REF!</v>
      </c>
    </row>
    <row r="51" spans="1:8" s="182" customFormat="1" ht="20.100000000000001" customHeight="1">
      <c r="A51" s="225"/>
      <c r="B51" s="225" t="s">
        <v>74</v>
      </c>
      <c r="C51" s="226" t="e">
        <f>COUNTIFS(사업유형,'6.통계(단계별 세부현황)'!$A44,사업단계,$B51)</f>
        <v>#REF!</v>
      </c>
      <c r="D51" s="226" t="e">
        <f>SUMIFS(구역면적,사업유형,'6.통계(단계별 세부현황)'!$A44,사업단계,$B51)</f>
        <v>#REF!</v>
      </c>
      <c r="E51" s="226" t="e">
        <f>SUMIFS(기존주택계,사업유형,'6.통계(단계별 세부현황)'!$A44,사업단계,$B51)</f>
        <v>#REF!</v>
      </c>
      <c r="F51" s="226" t="e">
        <f t="shared" si="27"/>
        <v>#REF!</v>
      </c>
      <c r="G51" s="226" t="e">
        <f>SUMIFS(신축분양계,사업유형,'6.통계(단계별 세부현황)'!$A44,사업단계,$B51)</f>
        <v>#REF!</v>
      </c>
      <c r="H51" s="226" t="e">
        <f>SUMIFS(신축임대계,사업유형,'6.통계(단계별 세부현황)'!$A44,사업단계,$B51)</f>
        <v>#REF!</v>
      </c>
    </row>
    <row r="52" spans="1:8" s="182" customFormat="1" ht="20.100000000000001" customHeight="1">
      <c r="A52" s="225"/>
      <c r="B52" s="225" t="s">
        <v>75</v>
      </c>
      <c r="C52" s="226" t="e">
        <f>COUNTIFS(사업유형,'6.통계(단계별 세부현황)'!$A44,사업단계,$B52)</f>
        <v>#REF!</v>
      </c>
      <c r="D52" s="226" t="e">
        <f>SUMIFS(구역면적,사업유형,'6.통계(단계별 세부현황)'!$A44,사업단계,$B52)</f>
        <v>#REF!</v>
      </c>
      <c r="E52" s="226" t="e">
        <f>SUMIFS(기존주택계,사업유형,'6.통계(단계별 세부현황)'!$A44,사업단계,$B52)</f>
        <v>#REF!</v>
      </c>
      <c r="F52" s="226" t="e">
        <f t="shared" si="27"/>
        <v>#REF!</v>
      </c>
      <c r="G52" s="226" t="e">
        <f>SUMIFS(신축분양계,사업유형,'6.통계(단계별 세부현황)'!$A44,사업단계,$B52)</f>
        <v>#REF!</v>
      </c>
      <c r="H52" s="226" t="e">
        <f>SUMIFS(신축임대계,사업유형,'6.통계(단계별 세부현황)'!$A44,사업단계,$B52)</f>
        <v>#REF!</v>
      </c>
    </row>
    <row r="53" spans="1:8" ht="20.100000000000001" customHeight="1"/>
    <row r="54" spans="1:8" ht="20.100000000000001" customHeight="1"/>
  </sheetData>
  <mergeCells count="7">
    <mergeCell ref="D4:D5"/>
    <mergeCell ref="A2:I2"/>
    <mergeCell ref="F4:H4"/>
    <mergeCell ref="E4:E5"/>
    <mergeCell ref="C4:C5"/>
    <mergeCell ref="B4:B5"/>
    <mergeCell ref="A4:A5"/>
  </mergeCells>
  <phoneticPr fontId="2" type="noConversion"/>
  <pageMargins left="0.52" right="0.47" top="0.74803149606299213" bottom="0.74803149606299213" header="0.31496062992125984" footer="0.31496062992125984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6.5"/>
  <cols>
    <col min="1" max="1" width="3.5" bestFit="1" customWidth="1"/>
    <col min="3" max="4" width="12.625" style="1" customWidth="1"/>
    <col min="5" max="5" width="12.625" customWidth="1"/>
    <col min="6" max="6" width="11.625" customWidth="1"/>
    <col min="7" max="7" width="11.625" style="1" customWidth="1"/>
    <col min="8" max="8" width="11.625" customWidth="1"/>
    <col min="9" max="9" width="11.625" style="1" customWidth="1"/>
    <col min="10" max="10" width="11.625" customWidth="1"/>
    <col min="11" max="11" width="11.625" style="1" customWidth="1"/>
    <col min="12" max="12" width="11.625" customWidth="1"/>
    <col min="13" max="14" width="11.625" style="1" customWidth="1"/>
    <col min="15" max="15" width="11.625" customWidth="1"/>
  </cols>
  <sheetData>
    <row r="2" spans="1:15" ht="39.75" customHeight="1">
      <c r="A2" s="539" t="s">
        <v>370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</row>
    <row r="4" spans="1:15" s="182" customFormat="1" ht="20.100000000000001" customHeight="1">
      <c r="A4" s="567" t="s">
        <v>109</v>
      </c>
      <c r="B4" s="564"/>
      <c r="C4" s="567" t="s">
        <v>202</v>
      </c>
      <c r="D4" s="563"/>
      <c r="E4" s="564"/>
      <c r="F4" s="567" t="s">
        <v>93</v>
      </c>
      <c r="G4" s="563"/>
      <c r="H4" s="567" t="s">
        <v>92</v>
      </c>
      <c r="I4" s="564"/>
      <c r="J4" s="563" t="s">
        <v>245</v>
      </c>
      <c r="K4" s="563"/>
      <c r="L4" s="567" t="s">
        <v>246</v>
      </c>
      <c r="M4" s="564"/>
      <c r="N4" s="563" t="s">
        <v>95</v>
      </c>
      <c r="O4" s="564"/>
    </row>
    <row r="5" spans="1:15" s="182" customFormat="1" ht="20.100000000000001" customHeight="1">
      <c r="A5" s="569"/>
      <c r="B5" s="570"/>
      <c r="C5" s="568"/>
      <c r="D5" s="565"/>
      <c r="E5" s="566"/>
      <c r="F5" s="568"/>
      <c r="G5" s="565"/>
      <c r="H5" s="568"/>
      <c r="I5" s="566"/>
      <c r="J5" s="565"/>
      <c r="K5" s="565"/>
      <c r="L5" s="568"/>
      <c r="M5" s="566"/>
      <c r="N5" s="565"/>
      <c r="O5" s="566"/>
    </row>
    <row r="6" spans="1:15" s="182" customFormat="1" ht="20.100000000000001" customHeight="1">
      <c r="A6" s="568"/>
      <c r="B6" s="566"/>
      <c r="C6" s="220" t="s">
        <v>203</v>
      </c>
      <c r="D6" s="220" t="s">
        <v>196</v>
      </c>
      <c r="E6" s="220" t="s">
        <v>90</v>
      </c>
      <c r="F6" s="220" t="s">
        <v>196</v>
      </c>
      <c r="G6" s="242" t="s">
        <v>197</v>
      </c>
      <c r="H6" s="220" t="s">
        <v>196</v>
      </c>
      <c r="I6" s="220" t="s">
        <v>197</v>
      </c>
      <c r="J6" s="253" t="s">
        <v>196</v>
      </c>
      <c r="K6" s="242" t="s">
        <v>197</v>
      </c>
      <c r="L6" s="220" t="s">
        <v>196</v>
      </c>
      <c r="M6" s="220" t="s">
        <v>197</v>
      </c>
      <c r="N6" s="253" t="s">
        <v>196</v>
      </c>
      <c r="O6" s="220" t="s">
        <v>197</v>
      </c>
    </row>
    <row r="7" spans="1:15" s="182" customFormat="1" ht="20.100000000000001" customHeight="1">
      <c r="A7" s="541" t="s">
        <v>68</v>
      </c>
      <c r="B7" s="541"/>
      <c r="C7" s="230" t="e">
        <f t="shared" ref="C7:O7" si="0">SUM(C8:C32)</f>
        <v>#REF!</v>
      </c>
      <c r="D7" s="230" t="e">
        <f t="shared" si="0"/>
        <v>#REF!</v>
      </c>
      <c r="E7" s="230" t="e">
        <f t="shared" si="0"/>
        <v>#REF!</v>
      </c>
      <c r="F7" s="230" t="e">
        <f t="shared" si="0"/>
        <v>#REF!</v>
      </c>
      <c r="G7" s="249" t="e">
        <f t="shared" si="0"/>
        <v>#REF!</v>
      </c>
      <c r="H7" s="230" t="e">
        <f t="shared" si="0"/>
        <v>#REF!</v>
      </c>
      <c r="I7" s="230" t="e">
        <f t="shared" si="0"/>
        <v>#REF!</v>
      </c>
      <c r="J7" s="254" t="e">
        <f t="shared" si="0"/>
        <v>#REF!</v>
      </c>
      <c r="K7" s="249" t="e">
        <f t="shared" si="0"/>
        <v>#REF!</v>
      </c>
      <c r="L7" s="230" t="e">
        <f t="shared" si="0"/>
        <v>#REF!</v>
      </c>
      <c r="M7" s="230" t="e">
        <f t="shared" si="0"/>
        <v>#REF!</v>
      </c>
      <c r="N7" s="254" t="e">
        <f t="shared" si="0"/>
        <v>#REF!</v>
      </c>
      <c r="O7" s="230" t="e">
        <f t="shared" si="0"/>
        <v>#REF!</v>
      </c>
    </row>
    <row r="8" spans="1:15" s="182" customFormat="1" ht="20.100000000000001" customHeight="1">
      <c r="A8" s="231">
        <v>1</v>
      </c>
      <c r="B8" s="197" t="s">
        <v>24</v>
      </c>
      <c r="C8" s="227" t="e">
        <f>SUM(D8:E8)</f>
        <v>#REF!</v>
      </c>
      <c r="D8" s="246" t="e">
        <f>SUM(F8,H8,J8,L8,N8)</f>
        <v>#REF!</v>
      </c>
      <c r="E8" s="243" t="e">
        <f>SUM(G8,I8,K8,M8,O8)</f>
        <v>#REF!</v>
      </c>
      <c r="F8" s="232" t="e">
        <f t="shared" ref="F8:F32" si="1">SUMIFS(신축분양계,시군,$B8,사업유형,$F$4)</f>
        <v>#REF!</v>
      </c>
      <c r="G8" s="250" t="e">
        <f t="shared" ref="G8:G32" si="2">SUMIFS(신축임대계,시군,$B8,사업유형,$F$4)</f>
        <v>#REF!</v>
      </c>
      <c r="H8" s="255" t="e">
        <f t="shared" ref="H8:H32" si="3">SUMIFS(신축분양계,시군,$B8,사업유형,H$4)</f>
        <v>#REF!</v>
      </c>
      <c r="I8" s="256" t="e">
        <f t="shared" ref="I8:I32" si="4">SUMIFS(신축임대계,시군,$B8,사업유형,H$4)</f>
        <v>#REF!</v>
      </c>
      <c r="J8" s="255" t="e">
        <f t="shared" ref="J8:J32" si="5">SUMIFS(신축분양계,시군,$B8,사업유형,J$4)</f>
        <v>#REF!</v>
      </c>
      <c r="K8" s="256" t="e">
        <f t="shared" ref="K8:K32" si="6">SUMIFS(신축임대계,시군,$B8,사업유형,J$4)</f>
        <v>#REF!</v>
      </c>
      <c r="L8" s="255" t="e">
        <f t="shared" ref="L8:L32" si="7">SUMIFS(신축분양계,시군,$B8,사업유형,L$4)</f>
        <v>#REF!</v>
      </c>
      <c r="M8" s="256" t="e">
        <f t="shared" ref="M8:M32" si="8">SUMIFS(신축임대계,시군,$B8,사업유형,L$4)</f>
        <v>#REF!</v>
      </c>
      <c r="N8" s="255" t="e">
        <f t="shared" ref="N8:N32" si="9">SUMIFS(신축분양계,시군,$B8,사업유형,N$4)</f>
        <v>#REF!</v>
      </c>
      <c r="O8" s="256" t="e">
        <f t="shared" ref="O8:O32" si="10">SUMIFS(신축임대계,시군,$B8,사업유형,N$4)</f>
        <v>#REF!</v>
      </c>
    </row>
    <row r="9" spans="1:15" s="182" customFormat="1" ht="20.100000000000001" customHeight="1">
      <c r="A9" s="233">
        <v>2</v>
      </c>
      <c r="B9" s="198" t="s">
        <v>27</v>
      </c>
      <c r="C9" s="228" t="e">
        <f>SUM(D9:E9)</f>
        <v>#REF!</v>
      </c>
      <c r="D9" s="247" t="e">
        <f>SUM(F9,H9,J9,L9,N9)</f>
        <v>#REF!</v>
      </c>
      <c r="E9" s="244" t="e">
        <f>SUM(G9,I9,K9,M9,O9)</f>
        <v>#REF!</v>
      </c>
      <c r="F9" s="234" t="e">
        <f t="shared" si="1"/>
        <v>#REF!</v>
      </c>
      <c r="G9" s="251" t="e">
        <f t="shared" si="2"/>
        <v>#REF!</v>
      </c>
      <c r="H9" s="234" t="e">
        <f t="shared" si="3"/>
        <v>#REF!</v>
      </c>
      <c r="I9" s="236" t="e">
        <f t="shared" si="4"/>
        <v>#REF!</v>
      </c>
      <c r="J9" s="235" t="e">
        <f t="shared" si="5"/>
        <v>#REF!</v>
      </c>
      <c r="K9" s="257" t="e">
        <f t="shared" si="6"/>
        <v>#REF!</v>
      </c>
      <c r="L9" s="234" t="e">
        <f t="shared" si="7"/>
        <v>#REF!</v>
      </c>
      <c r="M9" s="236" t="e">
        <f t="shared" si="8"/>
        <v>#REF!</v>
      </c>
      <c r="N9" s="235" t="e">
        <f t="shared" si="9"/>
        <v>#REF!</v>
      </c>
      <c r="O9" s="236" t="e">
        <f t="shared" si="10"/>
        <v>#REF!</v>
      </c>
    </row>
    <row r="10" spans="1:15" s="182" customFormat="1" ht="20.100000000000001" customHeight="1">
      <c r="A10" s="233">
        <v>3</v>
      </c>
      <c r="B10" s="198" t="s">
        <v>31</v>
      </c>
      <c r="C10" s="228" t="e">
        <f t="shared" ref="C10:C32" si="11">SUM(D10:E10)</f>
        <v>#REF!</v>
      </c>
      <c r="D10" s="247" t="e">
        <f t="shared" ref="D10:D31" si="12">SUM(F10,H10,J10,L10,N10)</f>
        <v>#REF!</v>
      </c>
      <c r="E10" s="244" t="e">
        <f t="shared" ref="E10:E31" si="13">SUM(G10,I10,K10,M10,O10)</f>
        <v>#REF!</v>
      </c>
      <c r="F10" s="234" t="e">
        <f t="shared" si="1"/>
        <v>#REF!</v>
      </c>
      <c r="G10" s="251" t="e">
        <f t="shared" si="2"/>
        <v>#REF!</v>
      </c>
      <c r="H10" s="234" t="e">
        <f t="shared" si="3"/>
        <v>#REF!</v>
      </c>
      <c r="I10" s="236" t="e">
        <f t="shared" si="4"/>
        <v>#REF!</v>
      </c>
      <c r="J10" s="235" t="e">
        <f t="shared" si="5"/>
        <v>#REF!</v>
      </c>
      <c r="K10" s="257" t="e">
        <f t="shared" si="6"/>
        <v>#REF!</v>
      </c>
      <c r="L10" s="234" t="e">
        <f t="shared" si="7"/>
        <v>#REF!</v>
      </c>
      <c r="M10" s="236" t="e">
        <f t="shared" si="8"/>
        <v>#REF!</v>
      </c>
      <c r="N10" s="235" t="e">
        <f t="shared" si="9"/>
        <v>#REF!</v>
      </c>
      <c r="O10" s="236" t="e">
        <f t="shared" si="10"/>
        <v>#REF!</v>
      </c>
    </row>
    <row r="11" spans="1:15" s="182" customFormat="1" ht="20.100000000000001" customHeight="1">
      <c r="A11" s="233">
        <v>4</v>
      </c>
      <c r="B11" s="198" t="s">
        <v>30</v>
      </c>
      <c r="C11" s="228" t="e">
        <f t="shared" si="11"/>
        <v>#REF!</v>
      </c>
      <c r="D11" s="247" t="e">
        <f t="shared" si="12"/>
        <v>#REF!</v>
      </c>
      <c r="E11" s="244" t="e">
        <f t="shared" si="13"/>
        <v>#REF!</v>
      </c>
      <c r="F11" s="234" t="e">
        <f t="shared" si="1"/>
        <v>#REF!</v>
      </c>
      <c r="G11" s="251" t="e">
        <f t="shared" si="2"/>
        <v>#REF!</v>
      </c>
      <c r="H11" s="234" t="e">
        <f t="shared" si="3"/>
        <v>#REF!</v>
      </c>
      <c r="I11" s="236" t="e">
        <f t="shared" si="4"/>
        <v>#REF!</v>
      </c>
      <c r="J11" s="235" t="e">
        <f t="shared" si="5"/>
        <v>#REF!</v>
      </c>
      <c r="K11" s="257" t="e">
        <f t="shared" si="6"/>
        <v>#REF!</v>
      </c>
      <c r="L11" s="234" t="e">
        <f t="shared" si="7"/>
        <v>#REF!</v>
      </c>
      <c r="M11" s="236" t="e">
        <f t="shared" si="8"/>
        <v>#REF!</v>
      </c>
      <c r="N11" s="235" t="e">
        <f t="shared" si="9"/>
        <v>#REF!</v>
      </c>
      <c r="O11" s="236" t="e">
        <f t="shared" si="10"/>
        <v>#REF!</v>
      </c>
    </row>
    <row r="12" spans="1:15" s="182" customFormat="1" ht="20.100000000000001" customHeight="1">
      <c r="A12" s="233">
        <v>5</v>
      </c>
      <c r="B12" s="198" t="s">
        <v>32</v>
      </c>
      <c r="C12" s="228" t="e">
        <f t="shared" si="11"/>
        <v>#REF!</v>
      </c>
      <c r="D12" s="247" t="e">
        <f t="shared" si="12"/>
        <v>#REF!</v>
      </c>
      <c r="E12" s="244" t="e">
        <f t="shared" si="13"/>
        <v>#REF!</v>
      </c>
      <c r="F12" s="234" t="e">
        <f t="shared" si="1"/>
        <v>#REF!</v>
      </c>
      <c r="G12" s="251" t="e">
        <f t="shared" si="2"/>
        <v>#REF!</v>
      </c>
      <c r="H12" s="234" t="e">
        <f t="shared" si="3"/>
        <v>#REF!</v>
      </c>
      <c r="I12" s="236" t="e">
        <f t="shared" si="4"/>
        <v>#REF!</v>
      </c>
      <c r="J12" s="235" t="e">
        <f t="shared" si="5"/>
        <v>#REF!</v>
      </c>
      <c r="K12" s="257" t="e">
        <f t="shared" si="6"/>
        <v>#REF!</v>
      </c>
      <c r="L12" s="234" t="e">
        <f t="shared" si="7"/>
        <v>#REF!</v>
      </c>
      <c r="M12" s="236" t="e">
        <f t="shared" si="8"/>
        <v>#REF!</v>
      </c>
      <c r="N12" s="235" t="e">
        <f t="shared" si="9"/>
        <v>#REF!</v>
      </c>
      <c r="O12" s="236" t="e">
        <f t="shared" si="10"/>
        <v>#REF!</v>
      </c>
    </row>
    <row r="13" spans="1:15" s="182" customFormat="1" ht="20.100000000000001" customHeight="1">
      <c r="A13" s="233">
        <v>6</v>
      </c>
      <c r="B13" s="198" t="s">
        <v>35</v>
      </c>
      <c r="C13" s="228" t="e">
        <f t="shared" si="11"/>
        <v>#REF!</v>
      </c>
      <c r="D13" s="247" t="e">
        <f t="shared" si="12"/>
        <v>#REF!</v>
      </c>
      <c r="E13" s="244" t="e">
        <f t="shared" si="13"/>
        <v>#REF!</v>
      </c>
      <c r="F13" s="234" t="e">
        <f t="shared" si="1"/>
        <v>#REF!</v>
      </c>
      <c r="G13" s="251" t="e">
        <f t="shared" si="2"/>
        <v>#REF!</v>
      </c>
      <c r="H13" s="234" t="e">
        <f t="shared" si="3"/>
        <v>#REF!</v>
      </c>
      <c r="I13" s="236" t="e">
        <f t="shared" si="4"/>
        <v>#REF!</v>
      </c>
      <c r="J13" s="235" t="e">
        <f t="shared" si="5"/>
        <v>#REF!</v>
      </c>
      <c r="K13" s="257" t="e">
        <f t="shared" si="6"/>
        <v>#REF!</v>
      </c>
      <c r="L13" s="234" t="e">
        <f t="shared" si="7"/>
        <v>#REF!</v>
      </c>
      <c r="M13" s="236" t="e">
        <f t="shared" si="8"/>
        <v>#REF!</v>
      </c>
      <c r="N13" s="235" t="e">
        <f t="shared" si="9"/>
        <v>#REF!</v>
      </c>
      <c r="O13" s="236" t="e">
        <f t="shared" si="10"/>
        <v>#REF!</v>
      </c>
    </row>
    <row r="14" spans="1:15" s="182" customFormat="1" ht="20.100000000000001" customHeight="1">
      <c r="A14" s="233">
        <v>7</v>
      </c>
      <c r="B14" s="198" t="s">
        <v>96</v>
      </c>
      <c r="C14" s="228" t="e">
        <f t="shared" si="11"/>
        <v>#REF!</v>
      </c>
      <c r="D14" s="247" t="e">
        <f t="shared" si="12"/>
        <v>#REF!</v>
      </c>
      <c r="E14" s="244" t="e">
        <f t="shared" si="13"/>
        <v>#REF!</v>
      </c>
      <c r="F14" s="234" t="e">
        <f t="shared" si="1"/>
        <v>#REF!</v>
      </c>
      <c r="G14" s="251" t="e">
        <f t="shared" si="2"/>
        <v>#REF!</v>
      </c>
      <c r="H14" s="234" t="e">
        <f t="shared" si="3"/>
        <v>#REF!</v>
      </c>
      <c r="I14" s="236" t="e">
        <f t="shared" si="4"/>
        <v>#REF!</v>
      </c>
      <c r="J14" s="235" t="e">
        <f t="shared" si="5"/>
        <v>#REF!</v>
      </c>
      <c r="K14" s="257" t="e">
        <f t="shared" si="6"/>
        <v>#REF!</v>
      </c>
      <c r="L14" s="234" t="e">
        <f t="shared" si="7"/>
        <v>#REF!</v>
      </c>
      <c r="M14" s="236" t="e">
        <f t="shared" si="8"/>
        <v>#REF!</v>
      </c>
      <c r="N14" s="235" t="e">
        <f t="shared" si="9"/>
        <v>#REF!</v>
      </c>
      <c r="O14" s="236" t="e">
        <f t="shared" si="10"/>
        <v>#REF!</v>
      </c>
    </row>
    <row r="15" spans="1:15" s="182" customFormat="1" ht="20.100000000000001" customHeight="1">
      <c r="A15" s="233">
        <v>8</v>
      </c>
      <c r="B15" s="199" t="s">
        <v>59</v>
      </c>
      <c r="C15" s="228" t="e">
        <f t="shared" si="11"/>
        <v>#REF!</v>
      </c>
      <c r="D15" s="247" t="e">
        <f t="shared" si="12"/>
        <v>#REF!</v>
      </c>
      <c r="E15" s="244" t="e">
        <f t="shared" si="13"/>
        <v>#REF!</v>
      </c>
      <c r="F15" s="234" t="e">
        <f t="shared" si="1"/>
        <v>#REF!</v>
      </c>
      <c r="G15" s="251" t="e">
        <f t="shared" si="2"/>
        <v>#REF!</v>
      </c>
      <c r="H15" s="234" t="e">
        <f t="shared" si="3"/>
        <v>#REF!</v>
      </c>
      <c r="I15" s="236" t="e">
        <f t="shared" si="4"/>
        <v>#REF!</v>
      </c>
      <c r="J15" s="235" t="e">
        <f t="shared" si="5"/>
        <v>#REF!</v>
      </c>
      <c r="K15" s="257" t="e">
        <f t="shared" si="6"/>
        <v>#REF!</v>
      </c>
      <c r="L15" s="234" t="e">
        <f t="shared" si="7"/>
        <v>#REF!</v>
      </c>
      <c r="M15" s="236" t="e">
        <f t="shared" si="8"/>
        <v>#REF!</v>
      </c>
      <c r="N15" s="235" t="e">
        <f t="shared" si="9"/>
        <v>#REF!</v>
      </c>
      <c r="O15" s="236" t="e">
        <f t="shared" si="10"/>
        <v>#REF!</v>
      </c>
    </row>
    <row r="16" spans="1:15" s="182" customFormat="1" ht="20.100000000000001" customHeight="1">
      <c r="A16" s="233">
        <v>9</v>
      </c>
      <c r="B16" s="200" t="s">
        <v>38</v>
      </c>
      <c r="C16" s="228" t="e">
        <f t="shared" si="11"/>
        <v>#REF!</v>
      </c>
      <c r="D16" s="247" t="e">
        <f t="shared" si="12"/>
        <v>#REF!</v>
      </c>
      <c r="E16" s="244" t="e">
        <f t="shared" si="13"/>
        <v>#REF!</v>
      </c>
      <c r="F16" s="234" t="e">
        <f t="shared" si="1"/>
        <v>#REF!</v>
      </c>
      <c r="G16" s="251" t="e">
        <f t="shared" si="2"/>
        <v>#REF!</v>
      </c>
      <c r="H16" s="234" t="e">
        <f t="shared" si="3"/>
        <v>#REF!</v>
      </c>
      <c r="I16" s="236" t="e">
        <f t="shared" si="4"/>
        <v>#REF!</v>
      </c>
      <c r="J16" s="235" t="e">
        <f t="shared" si="5"/>
        <v>#REF!</v>
      </c>
      <c r="K16" s="257" t="e">
        <f t="shared" si="6"/>
        <v>#REF!</v>
      </c>
      <c r="L16" s="234" t="e">
        <f t="shared" si="7"/>
        <v>#REF!</v>
      </c>
      <c r="M16" s="236" t="e">
        <f t="shared" si="8"/>
        <v>#REF!</v>
      </c>
      <c r="N16" s="235" t="e">
        <f t="shared" si="9"/>
        <v>#REF!</v>
      </c>
      <c r="O16" s="236" t="e">
        <f t="shared" si="10"/>
        <v>#REF!</v>
      </c>
    </row>
    <row r="17" spans="1:15" s="182" customFormat="1" ht="20.100000000000001" customHeight="1">
      <c r="A17" s="233">
        <v>10</v>
      </c>
      <c r="B17" s="296" t="s">
        <v>260</v>
      </c>
      <c r="C17" s="228" t="e">
        <f t="shared" si="11"/>
        <v>#REF!</v>
      </c>
      <c r="D17" s="247" t="e">
        <f t="shared" si="12"/>
        <v>#REF!</v>
      </c>
      <c r="E17" s="244" t="e">
        <f t="shared" si="13"/>
        <v>#REF!</v>
      </c>
      <c r="F17" s="234" t="e">
        <f t="shared" si="1"/>
        <v>#REF!</v>
      </c>
      <c r="G17" s="251" t="e">
        <f t="shared" si="2"/>
        <v>#REF!</v>
      </c>
      <c r="H17" s="234" t="e">
        <f t="shared" si="3"/>
        <v>#REF!</v>
      </c>
      <c r="I17" s="236" t="e">
        <f t="shared" ref="I17" si="14">SUMIFS(신축임대계,시군,$B17,사업유형,H$4)</f>
        <v>#REF!</v>
      </c>
      <c r="J17" s="235" t="e">
        <f t="shared" si="5"/>
        <v>#REF!</v>
      </c>
      <c r="K17" s="257" t="e">
        <f t="shared" ref="K17" si="15">SUMIFS(신축임대계,시군,$B17,사업유형,J$4)</f>
        <v>#REF!</v>
      </c>
      <c r="L17" s="234" t="e">
        <f t="shared" si="7"/>
        <v>#REF!</v>
      </c>
      <c r="M17" s="236" t="e">
        <f t="shared" ref="M17" si="16">SUMIFS(신축임대계,시군,$B17,사업유형,L$4)</f>
        <v>#REF!</v>
      </c>
      <c r="N17" s="235" t="e">
        <f t="shared" si="9"/>
        <v>#REF!</v>
      </c>
      <c r="O17" s="236" t="e">
        <f t="shared" ref="O17" si="17">SUMIFS(신축임대계,시군,$B17,사업유형,N$4)</f>
        <v>#REF!</v>
      </c>
    </row>
    <row r="18" spans="1:15" s="182" customFormat="1" ht="20.100000000000001" customHeight="1">
      <c r="A18" s="233">
        <v>11</v>
      </c>
      <c r="B18" s="199" t="s">
        <v>55</v>
      </c>
      <c r="C18" s="228" t="e">
        <f t="shared" si="11"/>
        <v>#REF!</v>
      </c>
      <c r="D18" s="247" t="e">
        <f t="shared" si="12"/>
        <v>#REF!</v>
      </c>
      <c r="E18" s="244" t="e">
        <f t="shared" si="13"/>
        <v>#REF!</v>
      </c>
      <c r="F18" s="234" t="e">
        <f t="shared" si="1"/>
        <v>#REF!</v>
      </c>
      <c r="G18" s="251" t="e">
        <f t="shared" si="2"/>
        <v>#REF!</v>
      </c>
      <c r="H18" s="234" t="e">
        <f t="shared" si="3"/>
        <v>#REF!</v>
      </c>
      <c r="I18" s="236" t="e">
        <f t="shared" si="4"/>
        <v>#REF!</v>
      </c>
      <c r="J18" s="235" t="e">
        <f t="shared" si="5"/>
        <v>#REF!</v>
      </c>
      <c r="K18" s="257" t="e">
        <f t="shared" si="6"/>
        <v>#REF!</v>
      </c>
      <c r="L18" s="234" t="e">
        <f t="shared" si="7"/>
        <v>#REF!</v>
      </c>
      <c r="M18" s="236" t="e">
        <f t="shared" si="8"/>
        <v>#REF!</v>
      </c>
      <c r="N18" s="235" t="s">
        <v>258</v>
      </c>
      <c r="O18" s="236" t="e">
        <f t="shared" si="10"/>
        <v>#REF!</v>
      </c>
    </row>
    <row r="19" spans="1:15" s="182" customFormat="1" ht="20.100000000000001" customHeight="1">
      <c r="A19" s="233">
        <v>12</v>
      </c>
      <c r="B19" s="199" t="s">
        <v>48</v>
      </c>
      <c r="C19" s="228" t="e">
        <f t="shared" si="11"/>
        <v>#REF!</v>
      </c>
      <c r="D19" s="247" t="e">
        <f t="shared" si="12"/>
        <v>#REF!</v>
      </c>
      <c r="E19" s="244" t="e">
        <f t="shared" si="13"/>
        <v>#REF!</v>
      </c>
      <c r="F19" s="234" t="e">
        <f t="shared" si="1"/>
        <v>#REF!</v>
      </c>
      <c r="G19" s="251" t="e">
        <f t="shared" si="2"/>
        <v>#REF!</v>
      </c>
      <c r="H19" s="234" t="e">
        <f t="shared" si="3"/>
        <v>#REF!</v>
      </c>
      <c r="I19" s="236" t="e">
        <f t="shared" si="4"/>
        <v>#REF!</v>
      </c>
      <c r="J19" s="235" t="e">
        <f t="shared" si="5"/>
        <v>#REF!</v>
      </c>
      <c r="K19" s="257" t="e">
        <f t="shared" si="6"/>
        <v>#REF!</v>
      </c>
      <c r="L19" s="234" t="e">
        <f t="shared" si="7"/>
        <v>#REF!</v>
      </c>
      <c r="M19" s="236" t="e">
        <f t="shared" si="8"/>
        <v>#REF!</v>
      </c>
      <c r="N19" s="235" t="e">
        <f t="shared" si="9"/>
        <v>#REF!</v>
      </c>
      <c r="O19" s="236" t="e">
        <f t="shared" si="10"/>
        <v>#REF!</v>
      </c>
    </row>
    <row r="20" spans="1:15" s="182" customFormat="1" ht="20.100000000000001" customHeight="1">
      <c r="A20" s="233">
        <v>13</v>
      </c>
      <c r="B20" s="199" t="s">
        <v>51</v>
      </c>
      <c r="C20" s="228" t="e">
        <f t="shared" si="11"/>
        <v>#REF!</v>
      </c>
      <c r="D20" s="247" t="e">
        <f t="shared" si="12"/>
        <v>#REF!</v>
      </c>
      <c r="E20" s="244" t="e">
        <f t="shared" si="13"/>
        <v>#REF!</v>
      </c>
      <c r="F20" s="234" t="e">
        <f t="shared" si="1"/>
        <v>#REF!</v>
      </c>
      <c r="G20" s="251" t="e">
        <f t="shared" si="2"/>
        <v>#REF!</v>
      </c>
      <c r="H20" s="234" t="e">
        <f t="shared" si="3"/>
        <v>#REF!</v>
      </c>
      <c r="I20" s="236" t="e">
        <f t="shared" si="4"/>
        <v>#REF!</v>
      </c>
      <c r="J20" s="235" t="e">
        <f t="shared" si="5"/>
        <v>#REF!</v>
      </c>
      <c r="K20" s="257" t="e">
        <f t="shared" si="6"/>
        <v>#REF!</v>
      </c>
      <c r="L20" s="234" t="e">
        <f t="shared" si="7"/>
        <v>#REF!</v>
      </c>
      <c r="M20" s="236" t="e">
        <f t="shared" si="8"/>
        <v>#REF!</v>
      </c>
      <c r="N20" s="235" t="e">
        <f t="shared" si="9"/>
        <v>#REF!</v>
      </c>
      <c r="O20" s="236" t="e">
        <f t="shared" si="10"/>
        <v>#REF!</v>
      </c>
    </row>
    <row r="21" spans="1:15" s="182" customFormat="1" ht="20.100000000000001" customHeight="1">
      <c r="A21" s="233">
        <v>14</v>
      </c>
      <c r="B21" s="199" t="s">
        <v>49</v>
      </c>
      <c r="C21" s="228" t="e">
        <f t="shared" si="11"/>
        <v>#REF!</v>
      </c>
      <c r="D21" s="247" t="e">
        <f t="shared" si="12"/>
        <v>#REF!</v>
      </c>
      <c r="E21" s="244" t="e">
        <f t="shared" si="13"/>
        <v>#REF!</v>
      </c>
      <c r="F21" s="234" t="e">
        <f t="shared" si="1"/>
        <v>#REF!</v>
      </c>
      <c r="G21" s="251" t="e">
        <f t="shared" si="2"/>
        <v>#REF!</v>
      </c>
      <c r="H21" s="234" t="e">
        <f t="shared" si="3"/>
        <v>#REF!</v>
      </c>
      <c r="I21" s="236" t="e">
        <f t="shared" si="4"/>
        <v>#REF!</v>
      </c>
      <c r="J21" s="235" t="e">
        <f t="shared" si="5"/>
        <v>#REF!</v>
      </c>
      <c r="K21" s="257" t="e">
        <f t="shared" si="6"/>
        <v>#REF!</v>
      </c>
      <c r="L21" s="234" t="e">
        <f t="shared" si="7"/>
        <v>#REF!</v>
      </c>
      <c r="M21" s="236" t="e">
        <f t="shared" si="8"/>
        <v>#REF!</v>
      </c>
      <c r="N21" s="235" t="e">
        <f t="shared" si="9"/>
        <v>#REF!</v>
      </c>
      <c r="O21" s="236" t="e">
        <f t="shared" si="10"/>
        <v>#REF!</v>
      </c>
    </row>
    <row r="22" spans="1:15" s="182" customFormat="1" ht="20.100000000000001" customHeight="1">
      <c r="A22" s="233">
        <v>15</v>
      </c>
      <c r="B22" s="199" t="s">
        <v>50</v>
      </c>
      <c r="C22" s="228" t="e">
        <f t="shared" si="11"/>
        <v>#REF!</v>
      </c>
      <c r="D22" s="247" t="e">
        <f t="shared" si="12"/>
        <v>#REF!</v>
      </c>
      <c r="E22" s="244" t="e">
        <f t="shared" si="13"/>
        <v>#REF!</v>
      </c>
      <c r="F22" s="234" t="e">
        <f t="shared" si="1"/>
        <v>#REF!</v>
      </c>
      <c r="G22" s="251" t="e">
        <f t="shared" si="2"/>
        <v>#REF!</v>
      </c>
      <c r="H22" s="234" t="e">
        <f t="shared" si="3"/>
        <v>#REF!</v>
      </c>
      <c r="I22" s="236" t="e">
        <f t="shared" si="4"/>
        <v>#REF!</v>
      </c>
      <c r="J22" s="235" t="e">
        <f t="shared" si="5"/>
        <v>#REF!</v>
      </c>
      <c r="K22" s="257" t="e">
        <f t="shared" si="6"/>
        <v>#REF!</v>
      </c>
      <c r="L22" s="234" t="e">
        <f t="shared" si="7"/>
        <v>#REF!</v>
      </c>
      <c r="M22" s="236" t="e">
        <f t="shared" si="8"/>
        <v>#REF!</v>
      </c>
      <c r="N22" s="235" t="e">
        <f t="shared" si="9"/>
        <v>#REF!</v>
      </c>
      <c r="O22" s="236" t="e">
        <f t="shared" si="10"/>
        <v>#REF!</v>
      </c>
    </row>
    <row r="23" spans="1:15" s="182" customFormat="1" ht="20.100000000000001" customHeight="1">
      <c r="A23" s="233">
        <v>16</v>
      </c>
      <c r="B23" s="200" t="s">
        <v>39</v>
      </c>
      <c r="C23" s="228" t="e">
        <f t="shared" si="11"/>
        <v>#REF!</v>
      </c>
      <c r="D23" s="247" t="e">
        <f t="shared" si="12"/>
        <v>#REF!</v>
      </c>
      <c r="E23" s="244" t="e">
        <f t="shared" si="13"/>
        <v>#REF!</v>
      </c>
      <c r="F23" s="234" t="e">
        <f t="shared" si="1"/>
        <v>#REF!</v>
      </c>
      <c r="G23" s="251" t="e">
        <f t="shared" si="2"/>
        <v>#REF!</v>
      </c>
      <c r="H23" s="234" t="e">
        <f t="shared" si="3"/>
        <v>#REF!</v>
      </c>
      <c r="I23" s="236" t="e">
        <f t="shared" si="4"/>
        <v>#REF!</v>
      </c>
      <c r="J23" s="235" t="e">
        <f t="shared" si="5"/>
        <v>#REF!</v>
      </c>
      <c r="K23" s="257" t="e">
        <f t="shared" si="6"/>
        <v>#REF!</v>
      </c>
      <c r="L23" s="234" t="e">
        <f t="shared" si="7"/>
        <v>#REF!</v>
      </c>
      <c r="M23" s="236" t="e">
        <f t="shared" si="8"/>
        <v>#REF!</v>
      </c>
      <c r="N23" s="235" t="e">
        <f t="shared" si="9"/>
        <v>#REF!</v>
      </c>
      <c r="O23" s="236" t="e">
        <f t="shared" si="10"/>
        <v>#REF!</v>
      </c>
    </row>
    <row r="24" spans="1:15" s="182" customFormat="1" ht="20.100000000000001" customHeight="1">
      <c r="A24" s="233">
        <v>17</v>
      </c>
      <c r="B24" s="200" t="s">
        <v>45</v>
      </c>
      <c r="C24" s="228" t="e">
        <f t="shared" si="11"/>
        <v>#REF!</v>
      </c>
      <c r="D24" s="247" t="e">
        <f t="shared" si="12"/>
        <v>#REF!</v>
      </c>
      <c r="E24" s="244" t="e">
        <f t="shared" si="13"/>
        <v>#REF!</v>
      </c>
      <c r="F24" s="234" t="e">
        <f t="shared" si="1"/>
        <v>#REF!</v>
      </c>
      <c r="G24" s="251" t="e">
        <f t="shared" si="2"/>
        <v>#REF!</v>
      </c>
      <c r="H24" s="234" t="e">
        <f t="shared" si="3"/>
        <v>#REF!</v>
      </c>
      <c r="I24" s="236" t="e">
        <f t="shared" si="4"/>
        <v>#REF!</v>
      </c>
      <c r="J24" s="235" t="e">
        <f t="shared" si="5"/>
        <v>#REF!</v>
      </c>
      <c r="K24" s="257" t="e">
        <f t="shared" si="6"/>
        <v>#REF!</v>
      </c>
      <c r="L24" s="234" t="e">
        <f t="shared" si="7"/>
        <v>#REF!</v>
      </c>
      <c r="M24" s="236" t="e">
        <f t="shared" si="8"/>
        <v>#REF!</v>
      </c>
      <c r="N24" s="235" t="e">
        <f t="shared" si="9"/>
        <v>#REF!</v>
      </c>
      <c r="O24" s="236" t="e">
        <f t="shared" si="10"/>
        <v>#REF!</v>
      </c>
    </row>
    <row r="25" spans="1:15" s="182" customFormat="1" ht="20.100000000000001" customHeight="1">
      <c r="A25" s="233">
        <v>18</v>
      </c>
      <c r="B25" s="200" t="s">
        <v>40</v>
      </c>
      <c r="C25" s="228" t="e">
        <f t="shared" si="11"/>
        <v>#REF!</v>
      </c>
      <c r="D25" s="247" t="e">
        <f t="shared" si="12"/>
        <v>#REF!</v>
      </c>
      <c r="E25" s="244" t="e">
        <f t="shared" si="13"/>
        <v>#REF!</v>
      </c>
      <c r="F25" s="234" t="e">
        <f t="shared" si="1"/>
        <v>#REF!</v>
      </c>
      <c r="G25" s="251" t="e">
        <f t="shared" si="2"/>
        <v>#REF!</v>
      </c>
      <c r="H25" s="234" t="e">
        <f t="shared" si="3"/>
        <v>#REF!</v>
      </c>
      <c r="I25" s="236" t="e">
        <f t="shared" si="4"/>
        <v>#REF!</v>
      </c>
      <c r="J25" s="235" t="e">
        <f t="shared" si="5"/>
        <v>#REF!</v>
      </c>
      <c r="K25" s="257" t="e">
        <f t="shared" si="6"/>
        <v>#REF!</v>
      </c>
      <c r="L25" s="234" t="e">
        <f t="shared" si="7"/>
        <v>#REF!</v>
      </c>
      <c r="M25" s="236" t="e">
        <f t="shared" si="8"/>
        <v>#REF!</v>
      </c>
      <c r="N25" s="235" t="e">
        <f t="shared" si="9"/>
        <v>#REF!</v>
      </c>
      <c r="O25" s="236" t="e">
        <f t="shared" si="10"/>
        <v>#REF!</v>
      </c>
    </row>
    <row r="26" spans="1:15" s="182" customFormat="1" ht="20.100000000000001" customHeight="1">
      <c r="A26" s="233">
        <v>19</v>
      </c>
      <c r="B26" s="198" t="s">
        <v>41</v>
      </c>
      <c r="C26" s="228" t="e">
        <f t="shared" si="11"/>
        <v>#REF!</v>
      </c>
      <c r="D26" s="247" t="e">
        <f t="shared" si="12"/>
        <v>#REF!</v>
      </c>
      <c r="E26" s="244" t="e">
        <f t="shared" si="13"/>
        <v>#REF!</v>
      </c>
      <c r="F26" s="234" t="e">
        <f t="shared" si="1"/>
        <v>#REF!</v>
      </c>
      <c r="G26" s="251" t="e">
        <f t="shared" si="2"/>
        <v>#REF!</v>
      </c>
      <c r="H26" s="234" t="e">
        <f t="shared" si="3"/>
        <v>#REF!</v>
      </c>
      <c r="I26" s="236" t="e">
        <f t="shared" si="4"/>
        <v>#REF!</v>
      </c>
      <c r="J26" s="235" t="e">
        <f t="shared" si="5"/>
        <v>#REF!</v>
      </c>
      <c r="K26" s="257" t="e">
        <f t="shared" si="6"/>
        <v>#REF!</v>
      </c>
      <c r="L26" s="234" t="e">
        <f t="shared" si="7"/>
        <v>#REF!</v>
      </c>
      <c r="M26" s="236" t="e">
        <f t="shared" si="8"/>
        <v>#REF!</v>
      </c>
      <c r="N26" s="235" t="e">
        <f t="shared" si="9"/>
        <v>#REF!</v>
      </c>
      <c r="O26" s="236" t="e">
        <f t="shared" si="10"/>
        <v>#REF!</v>
      </c>
    </row>
    <row r="27" spans="1:15" s="182" customFormat="1" ht="20.100000000000001" customHeight="1">
      <c r="A27" s="233">
        <v>20</v>
      </c>
      <c r="B27" s="198" t="s">
        <v>42</v>
      </c>
      <c r="C27" s="228" t="e">
        <f t="shared" si="11"/>
        <v>#REF!</v>
      </c>
      <c r="D27" s="247" t="e">
        <f t="shared" si="12"/>
        <v>#REF!</v>
      </c>
      <c r="E27" s="244" t="e">
        <f t="shared" si="13"/>
        <v>#REF!</v>
      </c>
      <c r="F27" s="234" t="e">
        <f t="shared" si="1"/>
        <v>#REF!</v>
      </c>
      <c r="G27" s="251" t="e">
        <f t="shared" si="2"/>
        <v>#REF!</v>
      </c>
      <c r="H27" s="234" t="e">
        <f t="shared" si="3"/>
        <v>#REF!</v>
      </c>
      <c r="I27" s="236" t="e">
        <f t="shared" si="4"/>
        <v>#REF!</v>
      </c>
      <c r="J27" s="235" t="e">
        <f t="shared" si="5"/>
        <v>#REF!</v>
      </c>
      <c r="K27" s="257" t="e">
        <f t="shared" si="6"/>
        <v>#REF!</v>
      </c>
      <c r="L27" s="234" t="e">
        <f t="shared" si="7"/>
        <v>#REF!</v>
      </c>
      <c r="M27" s="236" t="e">
        <f t="shared" si="8"/>
        <v>#REF!</v>
      </c>
      <c r="N27" s="235" t="e">
        <f t="shared" si="9"/>
        <v>#REF!</v>
      </c>
      <c r="O27" s="236" t="e">
        <f t="shared" si="10"/>
        <v>#REF!</v>
      </c>
    </row>
    <row r="28" spans="1:15" s="182" customFormat="1" ht="20.100000000000001" customHeight="1">
      <c r="A28" s="233">
        <v>21</v>
      </c>
      <c r="B28" s="200" t="s">
        <v>52</v>
      </c>
      <c r="C28" s="228" t="e">
        <f t="shared" si="11"/>
        <v>#REF!</v>
      </c>
      <c r="D28" s="247" t="e">
        <f t="shared" si="12"/>
        <v>#REF!</v>
      </c>
      <c r="E28" s="244" t="e">
        <f t="shared" si="13"/>
        <v>#REF!</v>
      </c>
      <c r="F28" s="234" t="e">
        <f t="shared" si="1"/>
        <v>#REF!</v>
      </c>
      <c r="G28" s="251" t="e">
        <f t="shared" si="2"/>
        <v>#REF!</v>
      </c>
      <c r="H28" s="234" t="e">
        <f t="shared" si="3"/>
        <v>#REF!</v>
      </c>
      <c r="I28" s="236" t="e">
        <f t="shared" si="4"/>
        <v>#REF!</v>
      </c>
      <c r="J28" s="235" t="e">
        <f t="shared" si="5"/>
        <v>#REF!</v>
      </c>
      <c r="K28" s="257" t="e">
        <f t="shared" si="6"/>
        <v>#REF!</v>
      </c>
      <c r="L28" s="234" t="e">
        <f t="shared" si="7"/>
        <v>#REF!</v>
      </c>
      <c r="M28" s="236" t="e">
        <f t="shared" si="8"/>
        <v>#REF!</v>
      </c>
      <c r="N28" s="235" t="e">
        <f t="shared" si="9"/>
        <v>#REF!</v>
      </c>
      <c r="O28" s="236" t="e">
        <f t="shared" si="10"/>
        <v>#REF!</v>
      </c>
    </row>
    <row r="29" spans="1:15" s="182" customFormat="1" ht="20.100000000000001" customHeight="1">
      <c r="A29" s="233">
        <v>22</v>
      </c>
      <c r="B29" s="200" t="s">
        <v>43</v>
      </c>
      <c r="C29" s="228" t="e">
        <f t="shared" si="11"/>
        <v>#REF!</v>
      </c>
      <c r="D29" s="247" t="e">
        <f t="shared" si="12"/>
        <v>#REF!</v>
      </c>
      <c r="E29" s="244" t="e">
        <f t="shared" si="13"/>
        <v>#REF!</v>
      </c>
      <c r="F29" s="234" t="e">
        <f t="shared" si="1"/>
        <v>#REF!</v>
      </c>
      <c r="G29" s="251" t="e">
        <f t="shared" si="2"/>
        <v>#REF!</v>
      </c>
      <c r="H29" s="234" t="e">
        <f t="shared" si="3"/>
        <v>#REF!</v>
      </c>
      <c r="I29" s="236" t="e">
        <f t="shared" si="4"/>
        <v>#REF!</v>
      </c>
      <c r="J29" s="235" t="e">
        <f t="shared" si="5"/>
        <v>#REF!</v>
      </c>
      <c r="K29" s="257" t="e">
        <f t="shared" si="6"/>
        <v>#REF!</v>
      </c>
      <c r="L29" s="234" t="e">
        <f t="shared" si="7"/>
        <v>#REF!</v>
      </c>
      <c r="M29" s="236" t="e">
        <f t="shared" si="8"/>
        <v>#REF!</v>
      </c>
      <c r="N29" s="235" t="e">
        <f t="shared" si="9"/>
        <v>#REF!</v>
      </c>
      <c r="O29" s="236" t="e">
        <f t="shared" si="10"/>
        <v>#REF!</v>
      </c>
    </row>
    <row r="30" spans="1:15" s="182" customFormat="1" ht="20.100000000000001" customHeight="1">
      <c r="A30" s="233">
        <v>23</v>
      </c>
      <c r="B30" s="200" t="s">
        <v>85</v>
      </c>
      <c r="C30" s="228" t="e">
        <f t="shared" si="11"/>
        <v>#REF!</v>
      </c>
      <c r="D30" s="247" t="e">
        <f t="shared" si="12"/>
        <v>#REF!</v>
      </c>
      <c r="E30" s="244" t="e">
        <f t="shared" si="13"/>
        <v>#REF!</v>
      </c>
      <c r="F30" s="234" t="e">
        <f t="shared" si="1"/>
        <v>#REF!</v>
      </c>
      <c r="G30" s="251" t="e">
        <f t="shared" si="2"/>
        <v>#REF!</v>
      </c>
      <c r="H30" s="234" t="e">
        <f t="shared" si="3"/>
        <v>#REF!</v>
      </c>
      <c r="I30" s="236" t="e">
        <f t="shared" si="4"/>
        <v>#REF!</v>
      </c>
      <c r="J30" s="235" t="e">
        <f t="shared" si="5"/>
        <v>#REF!</v>
      </c>
      <c r="K30" s="257" t="e">
        <f t="shared" si="6"/>
        <v>#REF!</v>
      </c>
      <c r="L30" s="234" t="e">
        <f t="shared" si="7"/>
        <v>#REF!</v>
      </c>
      <c r="M30" s="236" t="e">
        <f t="shared" si="8"/>
        <v>#REF!</v>
      </c>
      <c r="N30" s="235" t="e">
        <f t="shared" si="9"/>
        <v>#REF!</v>
      </c>
      <c r="O30" s="236" t="e">
        <f t="shared" si="10"/>
        <v>#REF!</v>
      </c>
    </row>
    <row r="31" spans="1:15" s="182" customFormat="1" ht="20.100000000000001" customHeight="1">
      <c r="A31" s="233">
        <v>24</v>
      </c>
      <c r="B31" s="199" t="s">
        <v>53</v>
      </c>
      <c r="C31" s="228" t="e">
        <f t="shared" si="11"/>
        <v>#REF!</v>
      </c>
      <c r="D31" s="247" t="e">
        <f t="shared" si="12"/>
        <v>#REF!</v>
      </c>
      <c r="E31" s="244" t="e">
        <f t="shared" si="13"/>
        <v>#REF!</v>
      </c>
      <c r="F31" s="234" t="e">
        <f t="shared" si="1"/>
        <v>#REF!</v>
      </c>
      <c r="G31" s="251" t="e">
        <f t="shared" si="2"/>
        <v>#REF!</v>
      </c>
      <c r="H31" s="234" t="e">
        <f t="shared" si="3"/>
        <v>#REF!</v>
      </c>
      <c r="I31" s="236" t="e">
        <f t="shared" si="4"/>
        <v>#REF!</v>
      </c>
      <c r="J31" s="235" t="e">
        <f t="shared" si="5"/>
        <v>#REF!</v>
      </c>
      <c r="K31" s="257" t="e">
        <f t="shared" si="6"/>
        <v>#REF!</v>
      </c>
      <c r="L31" s="234" t="e">
        <f t="shared" si="7"/>
        <v>#REF!</v>
      </c>
      <c r="M31" s="236" t="e">
        <f t="shared" si="8"/>
        <v>#REF!</v>
      </c>
      <c r="N31" s="235" t="e">
        <f t="shared" si="9"/>
        <v>#REF!</v>
      </c>
      <c r="O31" s="236" t="e">
        <f t="shared" si="10"/>
        <v>#REF!</v>
      </c>
    </row>
    <row r="32" spans="1:15" s="182" customFormat="1" ht="20.100000000000001" customHeight="1">
      <c r="A32" s="237">
        <v>25</v>
      </c>
      <c r="B32" s="201" t="s">
        <v>46</v>
      </c>
      <c r="C32" s="229" t="e">
        <f t="shared" si="11"/>
        <v>#REF!</v>
      </c>
      <c r="D32" s="248" t="e">
        <f t="shared" ref="D32" si="18">SUM(F32,H32,J32,L32,N32)</f>
        <v>#REF!</v>
      </c>
      <c r="E32" s="245" t="e">
        <f t="shared" ref="E32" si="19">SUM(G32,I32,K32,M32,O32)</f>
        <v>#REF!</v>
      </c>
      <c r="F32" s="238" t="e">
        <f t="shared" si="1"/>
        <v>#REF!</v>
      </c>
      <c r="G32" s="252" t="e">
        <f t="shared" si="2"/>
        <v>#REF!</v>
      </c>
      <c r="H32" s="238" t="e">
        <f t="shared" si="3"/>
        <v>#REF!</v>
      </c>
      <c r="I32" s="240" t="e">
        <f t="shared" si="4"/>
        <v>#REF!</v>
      </c>
      <c r="J32" s="239" t="e">
        <f t="shared" si="5"/>
        <v>#REF!</v>
      </c>
      <c r="K32" s="258" t="e">
        <f t="shared" si="6"/>
        <v>#REF!</v>
      </c>
      <c r="L32" s="238" t="e">
        <f t="shared" si="7"/>
        <v>#REF!</v>
      </c>
      <c r="M32" s="240" t="e">
        <f t="shared" si="8"/>
        <v>#REF!</v>
      </c>
      <c r="N32" s="239" t="e">
        <f t="shared" si="9"/>
        <v>#REF!</v>
      </c>
      <c r="O32" s="240" t="e">
        <f t="shared" si="10"/>
        <v>#REF!</v>
      </c>
    </row>
    <row r="33" spans="3:5" s="182" customFormat="1" ht="20.100000000000001" customHeight="1">
      <c r="C33" s="241"/>
      <c r="D33" s="241"/>
      <c r="E33" s="241"/>
    </row>
    <row r="34" spans="3:5" s="182" customFormat="1" ht="20.100000000000001" customHeight="1"/>
    <row r="35" spans="3:5" s="182" customFormat="1" ht="20.100000000000001" customHeight="1"/>
    <row r="36" spans="3:5" ht="20.100000000000001" customHeight="1"/>
  </sheetData>
  <mergeCells count="9">
    <mergeCell ref="A2:O2"/>
    <mergeCell ref="N4:O5"/>
    <mergeCell ref="A7:B7"/>
    <mergeCell ref="F4:G5"/>
    <mergeCell ref="H4:I5"/>
    <mergeCell ref="J4:K5"/>
    <mergeCell ref="L4:M5"/>
    <mergeCell ref="C4:E5"/>
    <mergeCell ref="A4:B6"/>
  </mergeCells>
  <phoneticPr fontId="2" type="noConversion"/>
  <pageMargins left="0.48" right="0.44" top="0.62" bottom="0.57999999999999996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V12" sqref="AV12"/>
    </sheetView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3"/>
  <sheetViews>
    <sheetView topLeftCell="A16" workbookViewId="0">
      <selection activeCell="K16" sqref="K16"/>
    </sheetView>
  </sheetViews>
  <sheetFormatPr defaultRowHeight="16.5"/>
  <cols>
    <col min="5" max="5" width="9" style="1"/>
  </cols>
  <sheetData>
    <row r="1" spans="1:21">
      <c r="A1" s="571" t="s">
        <v>271</v>
      </c>
      <c r="B1" s="571" t="s">
        <v>272</v>
      </c>
      <c r="C1" s="571" t="s">
        <v>273</v>
      </c>
      <c r="D1" s="303" t="s">
        <v>274</v>
      </c>
      <c r="E1" s="316"/>
      <c r="F1" s="578" t="s">
        <v>276</v>
      </c>
      <c r="G1" s="580"/>
      <c r="H1" s="580"/>
      <c r="I1" s="579"/>
      <c r="J1" s="571" t="s">
        <v>277</v>
      </c>
    </row>
    <row r="2" spans="1:21" ht="27">
      <c r="A2" s="572"/>
      <c r="B2" s="572"/>
      <c r="C2" s="572"/>
      <c r="D2" s="304" t="s">
        <v>275</v>
      </c>
      <c r="E2" s="313"/>
      <c r="F2" s="305" t="s">
        <v>278</v>
      </c>
      <c r="G2" s="305" t="s">
        <v>279</v>
      </c>
      <c r="H2" s="305" t="s">
        <v>280</v>
      </c>
      <c r="I2" s="305" t="s">
        <v>281</v>
      </c>
      <c r="J2" s="572"/>
    </row>
    <row r="3" spans="1:21">
      <c r="A3" s="578" t="s">
        <v>278</v>
      </c>
      <c r="B3" s="579"/>
      <c r="C3" s="306"/>
      <c r="D3" s="306"/>
      <c r="E3" s="306"/>
      <c r="F3" s="307">
        <v>5551</v>
      </c>
      <c r="G3" s="307">
        <v>3166</v>
      </c>
      <c r="H3" s="307">
        <v>1985</v>
      </c>
      <c r="I3" s="306">
        <v>169</v>
      </c>
      <c r="J3" s="306"/>
    </row>
    <row r="4" spans="1:21" ht="27">
      <c r="A4" s="573" t="s">
        <v>282</v>
      </c>
      <c r="B4" s="308" t="s">
        <v>35</v>
      </c>
      <c r="C4" s="308" t="s">
        <v>283</v>
      </c>
      <c r="D4" s="308" t="s">
        <v>26</v>
      </c>
      <c r="E4" s="308"/>
      <c r="F4" s="309">
        <v>86</v>
      </c>
      <c r="G4" s="309">
        <v>86</v>
      </c>
      <c r="H4" s="309"/>
      <c r="I4" s="309"/>
      <c r="J4" s="309"/>
    </row>
    <row r="5" spans="1:21">
      <c r="A5" s="574"/>
      <c r="B5" s="576" t="s">
        <v>55</v>
      </c>
      <c r="C5" s="309" t="s">
        <v>232</v>
      </c>
      <c r="D5" s="308" t="s">
        <v>26</v>
      </c>
      <c r="E5" s="308"/>
      <c r="F5" s="309">
        <v>241</v>
      </c>
      <c r="G5" s="309">
        <v>241</v>
      </c>
      <c r="H5" s="309"/>
      <c r="I5" s="309"/>
      <c r="J5" s="310"/>
    </row>
    <row r="6" spans="1:21">
      <c r="A6" s="574"/>
      <c r="B6" s="577"/>
      <c r="C6" s="309" t="s">
        <v>231</v>
      </c>
      <c r="D6" s="308" t="s">
        <v>26</v>
      </c>
      <c r="E6" s="308"/>
      <c r="F6" s="309">
        <v>105</v>
      </c>
      <c r="G6" s="309">
        <v>105</v>
      </c>
      <c r="H6" s="309"/>
      <c r="I6" s="309"/>
      <c r="J6" s="309"/>
    </row>
    <row r="7" spans="1:21" ht="26.25">
      <c r="A7" s="575"/>
      <c r="B7" s="308" t="s">
        <v>284</v>
      </c>
      <c r="C7" s="308" t="s">
        <v>285</v>
      </c>
      <c r="D7" s="308" t="s">
        <v>26</v>
      </c>
      <c r="E7" s="308"/>
      <c r="F7" s="309">
        <v>24</v>
      </c>
      <c r="G7" s="309">
        <v>24</v>
      </c>
      <c r="H7" s="309"/>
      <c r="I7" s="309"/>
      <c r="J7" s="309"/>
    </row>
    <row r="8" spans="1:21" ht="27">
      <c r="A8" s="573" t="s">
        <v>286</v>
      </c>
      <c r="B8" s="576" t="s">
        <v>24</v>
      </c>
      <c r="C8" s="309" t="s">
        <v>287</v>
      </c>
      <c r="D8" s="308" t="s">
        <v>26</v>
      </c>
      <c r="E8" s="308"/>
      <c r="F8" s="309">
        <v>156</v>
      </c>
      <c r="G8" s="309">
        <v>156</v>
      </c>
      <c r="H8" s="309"/>
      <c r="I8" s="309"/>
      <c r="J8" s="309"/>
      <c r="U8">
        <v>132</v>
      </c>
    </row>
    <row r="9" spans="1:21" ht="27">
      <c r="A9" s="574"/>
      <c r="B9" s="577"/>
      <c r="C9" s="309" t="s">
        <v>288</v>
      </c>
      <c r="D9" s="308" t="s">
        <v>26</v>
      </c>
      <c r="E9" s="308"/>
      <c r="F9" s="309">
        <v>59</v>
      </c>
      <c r="G9" s="309">
        <v>59</v>
      </c>
      <c r="H9" s="309"/>
      <c r="I9" s="309"/>
      <c r="J9" s="309"/>
      <c r="U9">
        <v>70</v>
      </c>
    </row>
    <row r="10" spans="1:21">
      <c r="A10" s="574"/>
      <c r="B10" s="576" t="s">
        <v>30</v>
      </c>
      <c r="C10" s="308" t="s">
        <v>289</v>
      </c>
      <c r="D10" s="308" t="s">
        <v>26</v>
      </c>
      <c r="E10" s="308"/>
      <c r="F10" s="309">
        <v>28</v>
      </c>
      <c r="G10" s="309">
        <v>28</v>
      </c>
      <c r="H10" s="309"/>
      <c r="I10" s="309"/>
      <c r="J10" s="309"/>
      <c r="U10">
        <v>220</v>
      </c>
    </row>
    <row r="11" spans="1:21">
      <c r="A11" s="574"/>
      <c r="B11" s="577"/>
      <c r="C11" s="308" t="s">
        <v>290</v>
      </c>
      <c r="D11" s="308" t="s">
        <v>26</v>
      </c>
      <c r="E11" s="308"/>
      <c r="F11" s="309">
        <v>189</v>
      </c>
      <c r="G11" s="309">
        <v>189</v>
      </c>
      <c r="H11" s="309"/>
      <c r="I11" s="309"/>
      <c r="J11" s="309"/>
      <c r="U11">
        <v>217</v>
      </c>
    </row>
    <row r="12" spans="1:21">
      <c r="A12" s="574"/>
      <c r="B12" s="576" t="s">
        <v>55</v>
      </c>
      <c r="C12" s="309" t="s">
        <v>236</v>
      </c>
      <c r="D12" s="308" t="s">
        <v>26</v>
      </c>
      <c r="E12" s="308"/>
      <c r="F12" s="309">
        <v>53</v>
      </c>
      <c r="G12" s="309">
        <v>53</v>
      </c>
      <c r="H12" s="309"/>
      <c r="I12" s="309"/>
      <c r="J12" s="309"/>
      <c r="M12">
        <f>H16+H17+H18+H20+H21+H24+H25+H26+H27+H42+H43</f>
        <v>1505</v>
      </c>
      <c r="U12">
        <v>62</v>
      </c>
    </row>
    <row r="13" spans="1:21">
      <c r="A13" s="574"/>
      <c r="B13" s="577"/>
      <c r="C13" s="309" t="s">
        <v>235</v>
      </c>
      <c r="D13" s="308" t="s">
        <v>26</v>
      </c>
      <c r="E13" s="308"/>
      <c r="F13" s="309">
        <v>154</v>
      </c>
      <c r="G13" s="309">
        <v>154</v>
      </c>
      <c r="H13" s="309"/>
      <c r="I13" s="309"/>
      <c r="J13" s="309"/>
      <c r="U13">
        <v>187</v>
      </c>
    </row>
    <row r="14" spans="1:21">
      <c r="A14" s="574"/>
      <c r="B14" s="308" t="s">
        <v>53</v>
      </c>
      <c r="C14" s="308" t="s">
        <v>291</v>
      </c>
      <c r="D14" s="308" t="s">
        <v>26</v>
      </c>
      <c r="E14" s="308"/>
      <c r="F14" s="309">
        <v>32</v>
      </c>
      <c r="G14" s="309">
        <v>32</v>
      </c>
      <c r="H14" s="309"/>
      <c r="I14" s="309"/>
      <c r="J14" s="310"/>
      <c r="U14">
        <v>82</v>
      </c>
    </row>
    <row r="15" spans="1:21">
      <c r="A15" s="575"/>
      <c r="B15" s="308" t="s">
        <v>42</v>
      </c>
      <c r="C15" s="308" t="s">
        <v>292</v>
      </c>
      <c r="D15" s="308" t="s">
        <v>25</v>
      </c>
      <c r="E15" s="308"/>
      <c r="F15" s="309">
        <v>41</v>
      </c>
      <c r="G15" s="309">
        <v>41</v>
      </c>
      <c r="H15" s="309"/>
      <c r="I15" s="309"/>
      <c r="J15" s="310"/>
      <c r="U15">
        <v>362</v>
      </c>
    </row>
    <row r="16" spans="1:21">
      <c r="A16" s="573" t="s">
        <v>293</v>
      </c>
      <c r="B16" s="576" t="s">
        <v>24</v>
      </c>
      <c r="C16" s="309" t="s">
        <v>54</v>
      </c>
      <c r="D16" s="308" t="s">
        <v>26</v>
      </c>
      <c r="E16" s="308"/>
      <c r="F16" s="309">
        <v>47</v>
      </c>
      <c r="G16" s="309"/>
      <c r="H16" s="311">
        <v>82</v>
      </c>
      <c r="I16" s="309"/>
      <c r="J16" s="309"/>
      <c r="M16" t="s">
        <v>317</v>
      </c>
      <c r="U16" s="314">
        <f>SUM(U8:U15)</f>
        <v>1332</v>
      </c>
    </row>
    <row r="17" spans="1:21" ht="26.25">
      <c r="A17" s="574"/>
      <c r="B17" s="581"/>
      <c r="C17" s="309" t="s">
        <v>294</v>
      </c>
      <c r="D17" s="308" t="s">
        <v>26</v>
      </c>
      <c r="E17" s="308"/>
      <c r="F17" s="309">
        <v>121</v>
      </c>
      <c r="G17" s="309"/>
      <c r="H17" s="309">
        <v>121</v>
      </c>
      <c r="I17" s="309"/>
      <c r="J17" s="309"/>
      <c r="U17">
        <v>98</v>
      </c>
    </row>
    <row r="18" spans="1:21" ht="26.25">
      <c r="A18" s="574"/>
      <c r="B18" s="581"/>
      <c r="C18" s="309" t="s">
        <v>295</v>
      </c>
      <c r="D18" s="308" t="s">
        <v>26</v>
      </c>
      <c r="E18" s="308"/>
      <c r="F18" s="309">
        <v>241</v>
      </c>
      <c r="G18" s="309"/>
      <c r="H18" s="309">
        <v>241</v>
      </c>
      <c r="I18" s="309"/>
      <c r="J18" s="309"/>
      <c r="U18">
        <v>175</v>
      </c>
    </row>
    <row r="19" spans="1:21" ht="27">
      <c r="A19" s="574"/>
      <c r="B19" s="577"/>
      <c r="C19" s="309" t="s">
        <v>296</v>
      </c>
      <c r="D19" s="308" t="s">
        <v>26</v>
      </c>
      <c r="E19" s="308"/>
      <c r="F19" s="309">
        <v>182</v>
      </c>
      <c r="G19" s="309">
        <v>182</v>
      </c>
      <c r="H19" s="309"/>
      <c r="I19" s="309"/>
      <c r="J19" s="309"/>
      <c r="U19" s="314">
        <f>SUM(U17:U18)</f>
        <v>273</v>
      </c>
    </row>
    <row r="20" spans="1:21">
      <c r="A20" s="574"/>
      <c r="B20" s="576" t="s">
        <v>35</v>
      </c>
      <c r="C20" s="308" t="s">
        <v>297</v>
      </c>
      <c r="D20" s="308" t="s">
        <v>26</v>
      </c>
      <c r="E20" s="308"/>
      <c r="F20" s="309">
        <v>132</v>
      </c>
      <c r="G20" s="309"/>
      <c r="H20" s="309">
        <v>132</v>
      </c>
      <c r="I20" s="309"/>
      <c r="J20" s="309"/>
    </row>
    <row r="21" spans="1:21">
      <c r="A21" s="574"/>
      <c r="B21" s="581"/>
      <c r="C21" s="308" t="s">
        <v>298</v>
      </c>
      <c r="D21" s="308" t="s">
        <v>26</v>
      </c>
      <c r="E21" s="308"/>
      <c r="F21" s="309">
        <v>389</v>
      </c>
      <c r="G21" s="309"/>
      <c r="H21" s="311">
        <v>220</v>
      </c>
      <c r="I21" s="309">
        <v>169</v>
      </c>
      <c r="J21" s="309"/>
      <c r="U21" s="315">
        <f>U16+U19</f>
        <v>1605</v>
      </c>
    </row>
    <row r="22" spans="1:21" ht="27">
      <c r="A22" s="574"/>
      <c r="B22" s="581"/>
      <c r="C22" s="308" t="s">
        <v>299</v>
      </c>
      <c r="D22" s="308" t="s">
        <v>26</v>
      </c>
      <c r="E22" s="308"/>
      <c r="F22" s="309">
        <v>69</v>
      </c>
      <c r="G22" s="309">
        <v>69</v>
      </c>
      <c r="H22" s="309"/>
      <c r="I22" s="309"/>
      <c r="J22" s="309"/>
    </row>
    <row r="23" spans="1:21" ht="27">
      <c r="A23" s="574"/>
      <c r="B23" s="577"/>
      <c r="C23" s="308" t="s">
        <v>300</v>
      </c>
      <c r="D23" s="308" t="s">
        <v>26</v>
      </c>
      <c r="E23" s="308"/>
      <c r="F23" s="309">
        <v>193</v>
      </c>
      <c r="G23" s="309">
        <v>193</v>
      </c>
      <c r="H23" s="309"/>
      <c r="I23" s="309"/>
      <c r="J23" s="309"/>
    </row>
    <row r="24" spans="1:21">
      <c r="A24" s="574"/>
      <c r="B24" s="576" t="s">
        <v>55</v>
      </c>
      <c r="C24" s="309" t="s">
        <v>233</v>
      </c>
      <c r="D24" s="308" t="s">
        <v>26</v>
      </c>
      <c r="E24" s="308"/>
      <c r="F24" s="309">
        <v>217</v>
      </c>
      <c r="G24" s="309"/>
      <c r="H24" s="309">
        <v>217</v>
      </c>
      <c r="I24" s="309"/>
      <c r="J24" s="309"/>
    </row>
    <row r="25" spans="1:21">
      <c r="A25" s="574"/>
      <c r="B25" s="581"/>
      <c r="C25" s="309" t="s">
        <v>234</v>
      </c>
      <c r="D25" s="308" t="s">
        <v>26</v>
      </c>
      <c r="E25" s="308"/>
      <c r="F25" s="309">
        <v>187</v>
      </c>
      <c r="G25" s="309"/>
      <c r="H25" s="309">
        <v>187</v>
      </c>
      <c r="I25" s="309"/>
      <c r="J25" s="309"/>
    </row>
    <row r="26" spans="1:21">
      <c r="A26" s="574"/>
      <c r="B26" s="577"/>
      <c r="C26" s="309" t="s">
        <v>237</v>
      </c>
      <c r="D26" s="308" t="s">
        <v>26</v>
      </c>
      <c r="E26" s="308"/>
      <c r="F26" s="309">
        <v>62</v>
      </c>
      <c r="G26" s="309"/>
      <c r="H26" s="309">
        <v>62</v>
      </c>
      <c r="I26" s="309"/>
      <c r="J26" s="309"/>
    </row>
    <row r="27" spans="1:21">
      <c r="A27" s="574"/>
      <c r="B27" s="308" t="s">
        <v>38</v>
      </c>
      <c r="C27" s="308" t="s">
        <v>61</v>
      </c>
      <c r="D27" s="308" t="s">
        <v>26</v>
      </c>
      <c r="E27" s="308"/>
      <c r="F27" s="309">
        <v>70</v>
      </c>
      <c r="G27" s="309"/>
      <c r="H27" s="309">
        <v>70</v>
      </c>
      <c r="I27" s="309"/>
      <c r="J27" s="309"/>
    </row>
    <row r="28" spans="1:21">
      <c r="A28" s="574"/>
      <c r="B28" s="576" t="s">
        <v>53</v>
      </c>
      <c r="C28" s="308" t="s">
        <v>301</v>
      </c>
      <c r="D28" s="308" t="s">
        <v>25</v>
      </c>
      <c r="E28" s="308"/>
      <c r="F28" s="309">
        <v>48</v>
      </c>
      <c r="G28" s="309"/>
      <c r="H28" s="309">
        <v>48</v>
      </c>
      <c r="I28" s="309"/>
      <c r="J28" s="310"/>
    </row>
    <row r="29" spans="1:21">
      <c r="A29" s="574"/>
      <c r="B29" s="581"/>
      <c r="C29" s="308" t="s">
        <v>302</v>
      </c>
      <c r="D29" s="308" t="s">
        <v>25</v>
      </c>
      <c r="E29" s="308"/>
      <c r="F29" s="309">
        <v>15</v>
      </c>
      <c r="G29" s="309"/>
      <c r="H29" s="309">
        <v>15</v>
      </c>
      <c r="I29" s="309"/>
      <c r="J29" s="310"/>
    </row>
    <row r="30" spans="1:21">
      <c r="A30" s="574"/>
      <c r="B30" s="577"/>
      <c r="C30" s="308" t="s">
        <v>303</v>
      </c>
      <c r="D30" s="308" t="s">
        <v>25</v>
      </c>
      <c r="E30" s="308"/>
      <c r="F30" s="309">
        <v>35</v>
      </c>
      <c r="G30" s="309"/>
      <c r="H30" s="309">
        <v>35</v>
      </c>
      <c r="I30" s="309"/>
      <c r="J30" s="310"/>
    </row>
    <row r="31" spans="1:21">
      <c r="A31" s="575"/>
      <c r="B31" s="308" t="s">
        <v>52</v>
      </c>
      <c r="C31" s="308" t="s">
        <v>304</v>
      </c>
      <c r="D31" s="308" t="s">
        <v>25</v>
      </c>
      <c r="E31" s="308"/>
      <c r="F31" s="309">
        <v>165</v>
      </c>
      <c r="G31" s="309"/>
      <c r="H31" s="311">
        <v>175</v>
      </c>
      <c r="I31" s="309"/>
      <c r="J31" s="310"/>
    </row>
    <row r="32" spans="1:21" ht="27">
      <c r="A32" s="573" t="s">
        <v>305</v>
      </c>
      <c r="B32" s="576" t="s">
        <v>32</v>
      </c>
      <c r="C32" s="308" t="s">
        <v>306</v>
      </c>
      <c r="D32" s="308" t="s">
        <v>25</v>
      </c>
      <c r="E32" s="308"/>
      <c r="F32" s="309">
        <v>45</v>
      </c>
      <c r="G32" s="309"/>
      <c r="H32" s="311">
        <v>51</v>
      </c>
      <c r="I32" s="309"/>
      <c r="J32" s="310"/>
      <c r="M32">
        <f>H28+H29+H30+H31+H32+H33+H34+H38+H40+H41</f>
        <v>480</v>
      </c>
    </row>
    <row r="33" spans="1:10">
      <c r="A33" s="574"/>
      <c r="B33" s="581"/>
      <c r="C33" s="308" t="s">
        <v>307</v>
      </c>
      <c r="D33" s="308" t="s">
        <v>25</v>
      </c>
      <c r="E33" s="308"/>
      <c r="F33" s="309">
        <v>22</v>
      </c>
      <c r="G33" s="309"/>
      <c r="H33" s="309">
        <v>22</v>
      </c>
      <c r="I33" s="309"/>
      <c r="J33" s="310"/>
    </row>
    <row r="34" spans="1:10">
      <c r="A34" s="574"/>
      <c r="B34" s="577"/>
      <c r="C34" s="308" t="s">
        <v>308</v>
      </c>
      <c r="D34" s="308" t="s">
        <v>25</v>
      </c>
      <c r="E34" s="308"/>
      <c r="F34" s="309">
        <v>73</v>
      </c>
      <c r="G34" s="309"/>
      <c r="H34" s="309">
        <v>73</v>
      </c>
      <c r="I34" s="309"/>
      <c r="J34" s="310"/>
    </row>
    <row r="35" spans="1:10">
      <c r="A35" s="574"/>
      <c r="B35" s="576" t="s">
        <v>55</v>
      </c>
      <c r="C35" s="309" t="s">
        <v>239</v>
      </c>
      <c r="D35" s="308" t="s">
        <v>26</v>
      </c>
      <c r="E35" s="308"/>
      <c r="F35" s="309">
        <v>356</v>
      </c>
      <c r="G35" s="309">
        <v>356</v>
      </c>
      <c r="H35" s="309"/>
      <c r="I35" s="309"/>
      <c r="J35" s="309"/>
    </row>
    <row r="36" spans="1:10">
      <c r="A36" s="575"/>
      <c r="B36" s="577"/>
      <c r="C36" s="309" t="s">
        <v>238</v>
      </c>
      <c r="D36" s="308" t="s">
        <v>26</v>
      </c>
      <c r="E36" s="308"/>
      <c r="F36" s="309">
        <v>231</v>
      </c>
      <c r="G36" s="309">
        <v>231</v>
      </c>
      <c r="H36" s="309"/>
      <c r="I36" s="309"/>
      <c r="J36" s="309"/>
    </row>
    <row r="37" spans="1:10">
      <c r="A37" s="573" t="s">
        <v>309</v>
      </c>
      <c r="B37" s="576" t="s">
        <v>35</v>
      </c>
      <c r="C37" s="308" t="s">
        <v>60</v>
      </c>
      <c r="D37" s="308" t="s">
        <v>26</v>
      </c>
      <c r="E37" s="308"/>
      <c r="F37" s="309">
        <v>238</v>
      </c>
      <c r="G37" s="309">
        <v>238</v>
      </c>
      <c r="H37" s="309"/>
      <c r="I37" s="309"/>
      <c r="J37" s="310"/>
    </row>
    <row r="38" spans="1:10" ht="40.5">
      <c r="A38" s="574"/>
      <c r="B38" s="581"/>
      <c r="C38" s="308" t="s">
        <v>310</v>
      </c>
      <c r="D38" s="308" t="s">
        <v>25</v>
      </c>
      <c r="E38" s="308"/>
      <c r="F38" s="309">
        <v>42</v>
      </c>
      <c r="G38" s="312"/>
      <c r="H38" s="311">
        <v>36</v>
      </c>
      <c r="I38" s="309"/>
      <c r="J38" s="310"/>
    </row>
    <row r="39" spans="1:10">
      <c r="A39" s="574"/>
      <c r="B39" s="577"/>
      <c r="C39" s="308" t="s">
        <v>311</v>
      </c>
      <c r="D39" s="308" t="s">
        <v>26</v>
      </c>
      <c r="E39" s="308"/>
      <c r="F39" s="309">
        <v>729</v>
      </c>
      <c r="G39" s="309">
        <v>729</v>
      </c>
      <c r="H39" s="309"/>
      <c r="I39" s="309"/>
      <c r="J39" s="310"/>
    </row>
    <row r="40" spans="1:10">
      <c r="A40" s="575"/>
      <c r="B40" s="308" t="s">
        <v>40</v>
      </c>
      <c r="C40" s="308" t="s">
        <v>312</v>
      </c>
      <c r="D40" s="308" t="s">
        <v>25</v>
      </c>
      <c r="E40" s="308"/>
      <c r="F40" s="309">
        <v>18</v>
      </c>
      <c r="G40" s="309"/>
      <c r="H40" s="309">
        <v>18</v>
      </c>
      <c r="I40" s="309"/>
      <c r="J40" s="310"/>
    </row>
    <row r="41" spans="1:10">
      <c r="A41" s="573" t="s">
        <v>313</v>
      </c>
      <c r="B41" s="308" t="s">
        <v>39</v>
      </c>
      <c r="C41" s="308" t="s">
        <v>314</v>
      </c>
      <c r="D41" s="308" t="s">
        <v>25</v>
      </c>
      <c r="E41" s="308"/>
      <c r="F41" s="309">
        <v>99</v>
      </c>
      <c r="G41" s="309"/>
      <c r="H41" s="311">
        <v>7</v>
      </c>
      <c r="I41" s="309"/>
      <c r="J41" s="310"/>
    </row>
    <row r="42" spans="1:10" ht="26.25">
      <c r="A42" s="574"/>
      <c r="B42" s="576" t="s">
        <v>52</v>
      </c>
      <c r="C42" s="308" t="s">
        <v>315</v>
      </c>
      <c r="D42" s="308" t="s">
        <v>26</v>
      </c>
      <c r="E42" s="308"/>
      <c r="F42" s="309">
        <v>148</v>
      </c>
      <c r="G42" s="309"/>
      <c r="H42" s="311">
        <v>62</v>
      </c>
      <c r="I42" s="309"/>
      <c r="J42" s="309"/>
    </row>
    <row r="43" spans="1:10" ht="26.25">
      <c r="A43" s="575"/>
      <c r="B43" s="577"/>
      <c r="C43" s="308" t="s">
        <v>316</v>
      </c>
      <c r="D43" s="308" t="s">
        <v>26</v>
      </c>
      <c r="E43" s="308"/>
      <c r="F43" s="309">
        <v>209</v>
      </c>
      <c r="G43" s="309"/>
      <c r="H43" s="311">
        <v>111</v>
      </c>
      <c r="I43" s="309"/>
      <c r="J43" s="309"/>
    </row>
  </sheetData>
  <autoFilter ref="A2:J43"/>
  <mergeCells count="24">
    <mergeCell ref="A37:A40"/>
    <mergeCell ref="B37:B39"/>
    <mergeCell ref="A41:A43"/>
    <mergeCell ref="B42:B43"/>
    <mergeCell ref="A16:A31"/>
    <mergeCell ref="B16:B19"/>
    <mergeCell ref="B20:B23"/>
    <mergeCell ref="B24:B26"/>
    <mergeCell ref="B28:B30"/>
    <mergeCell ref="A32:A36"/>
    <mergeCell ref="B32:B34"/>
    <mergeCell ref="B35:B36"/>
    <mergeCell ref="J1:J2"/>
    <mergeCell ref="A4:A7"/>
    <mergeCell ref="B5:B6"/>
    <mergeCell ref="A8:A15"/>
    <mergeCell ref="B8:B9"/>
    <mergeCell ref="B10:B11"/>
    <mergeCell ref="B12:B13"/>
    <mergeCell ref="A3:B3"/>
    <mergeCell ref="A1:A2"/>
    <mergeCell ref="B1:B2"/>
    <mergeCell ref="C1:C2"/>
    <mergeCell ref="F1:I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7</vt:i4>
      </vt:variant>
    </vt:vector>
  </HeadingPairs>
  <TitlesOfParts>
    <vt:vector size="19" baseType="lpstr">
      <vt:lpstr>2.총괄표-일반정비구역</vt:lpstr>
      <vt:lpstr>2.총괄표-촉진구역</vt:lpstr>
      <vt:lpstr>3.통계(면적,계획세대수)</vt:lpstr>
      <vt:lpstr>4.통계(추진단계)</vt:lpstr>
      <vt:lpstr>5.통계(연도별지정)</vt:lpstr>
      <vt:lpstr>6.통계(단계별 세부현황)</vt:lpstr>
      <vt:lpstr>7.통계(임대규모)</vt:lpstr>
      <vt:lpstr>Sheet1</vt:lpstr>
      <vt:lpstr>Sheet2</vt:lpstr>
      <vt:lpstr>Sheet3</vt:lpstr>
      <vt:lpstr>Sheet4</vt:lpstr>
      <vt:lpstr>Sheet5</vt:lpstr>
      <vt:lpstr>'2.총괄표-일반정비구역'!Print_Area</vt:lpstr>
      <vt:lpstr>'2.총괄표-촉진구역'!Print_Area</vt:lpstr>
      <vt:lpstr>'3.통계(면적,계획세대수)'!Print_Area</vt:lpstr>
      <vt:lpstr>'5.통계(연도별지정)'!Print_Area</vt:lpstr>
      <vt:lpstr>'6.통계(단계별 세부현황)'!Print_Area</vt:lpstr>
      <vt:lpstr>'3.통계(면적,계획세대수)'!Print_Titles</vt:lpstr>
      <vt:lpstr>'5.통계(연도별지정)'!Print_Titles</vt:lpstr>
    </vt:vector>
  </TitlesOfParts>
  <Company>경기도청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사용자</cp:lastModifiedBy>
  <cp:lastPrinted>2018-04-17T02:06:51Z</cp:lastPrinted>
  <dcterms:created xsi:type="dcterms:W3CDTF">2015-09-09T02:11:04Z</dcterms:created>
  <dcterms:modified xsi:type="dcterms:W3CDTF">2020-06-18T06:11:56Z</dcterms:modified>
</cp:coreProperties>
</file>